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70" i="1" l="1"/>
  <c r="M70" i="1"/>
  <c r="L70" i="1"/>
  <c r="K70" i="1"/>
  <c r="J70" i="1"/>
  <c r="I70" i="1"/>
  <c r="H70" i="1"/>
  <c r="G70" i="1"/>
  <c r="F70" i="1"/>
  <c r="E70" i="1"/>
  <c r="D70" i="1"/>
  <c r="C70" i="1"/>
  <c r="O69" i="1"/>
  <c r="N53" i="1"/>
  <c r="M53" i="1"/>
  <c r="L53" i="1"/>
  <c r="K53" i="1"/>
  <c r="J53" i="1"/>
  <c r="I53" i="1"/>
  <c r="H53" i="1"/>
  <c r="G53" i="1"/>
  <c r="F53" i="1"/>
  <c r="E53" i="1"/>
  <c r="D53" i="1"/>
  <c r="C53" i="1"/>
  <c r="O68" i="1"/>
  <c r="O63" i="1"/>
  <c r="O70" i="1" l="1"/>
  <c r="J58" i="1"/>
  <c r="J76" i="1"/>
  <c r="J81" i="1"/>
  <c r="J85" i="1"/>
  <c r="J33" i="1"/>
  <c r="J35" i="1"/>
  <c r="J40" i="1"/>
  <c r="J46" i="1"/>
  <c r="J93" i="1" l="1"/>
  <c r="N85" i="1"/>
  <c r="N35" i="1" l="1"/>
  <c r="M35" i="1"/>
  <c r="L35" i="1"/>
  <c r="K35" i="1"/>
  <c r="I35" i="1"/>
  <c r="H35" i="1"/>
  <c r="G35" i="1"/>
  <c r="F35" i="1"/>
  <c r="E35" i="1"/>
  <c r="D35" i="1"/>
  <c r="C35" i="1"/>
  <c r="N40" i="1"/>
  <c r="M40" i="1"/>
  <c r="L40" i="1"/>
  <c r="K40" i="1"/>
  <c r="I40" i="1"/>
  <c r="H40" i="1"/>
  <c r="G40" i="1"/>
  <c r="F40" i="1"/>
  <c r="E40" i="1"/>
  <c r="D40" i="1"/>
  <c r="C40" i="1"/>
  <c r="N58" i="1"/>
  <c r="M58" i="1"/>
  <c r="L58" i="1"/>
  <c r="K58" i="1"/>
  <c r="I58" i="1"/>
  <c r="H58" i="1"/>
  <c r="G58" i="1"/>
  <c r="F58" i="1"/>
  <c r="E58" i="1"/>
  <c r="D58" i="1"/>
  <c r="C58" i="1"/>
  <c r="L92" i="1"/>
  <c r="I92" i="1"/>
  <c r="F92" i="1"/>
  <c r="C92" i="1"/>
  <c r="L89" i="1"/>
  <c r="I89" i="1"/>
  <c r="F89" i="1"/>
  <c r="C89" i="1"/>
  <c r="M85" i="1"/>
  <c r="L85" i="1"/>
  <c r="K85" i="1"/>
  <c r="I85" i="1"/>
  <c r="H85" i="1"/>
  <c r="G85" i="1"/>
  <c r="F85" i="1"/>
  <c r="E85" i="1"/>
  <c r="D85" i="1"/>
  <c r="C85" i="1"/>
  <c r="N81" i="1"/>
  <c r="M81" i="1"/>
  <c r="L81" i="1"/>
  <c r="K81" i="1"/>
  <c r="I81" i="1"/>
  <c r="H81" i="1"/>
  <c r="G81" i="1"/>
  <c r="O77" i="1"/>
  <c r="N76" i="1"/>
  <c r="M76" i="1"/>
  <c r="L76" i="1"/>
  <c r="K76" i="1"/>
  <c r="I76" i="1"/>
  <c r="H76" i="1"/>
  <c r="G76" i="1"/>
  <c r="F76" i="1"/>
  <c r="E76" i="1"/>
  <c r="D76" i="1"/>
  <c r="C76" i="1"/>
  <c r="O75" i="1"/>
  <c r="N33" i="1"/>
  <c r="M33" i="1"/>
  <c r="L33" i="1"/>
  <c r="K33" i="1"/>
  <c r="I33" i="1"/>
  <c r="H33" i="1"/>
  <c r="G33" i="1"/>
  <c r="F33" i="1"/>
  <c r="E33" i="1"/>
  <c r="D33" i="1"/>
  <c r="C33" i="1"/>
  <c r="N46" i="1"/>
  <c r="M46" i="1"/>
  <c r="L46" i="1"/>
  <c r="K46" i="1"/>
  <c r="I46" i="1"/>
  <c r="H46" i="1"/>
  <c r="G46" i="1"/>
  <c r="F46" i="1"/>
  <c r="E46" i="1"/>
  <c r="D46" i="1"/>
  <c r="C46" i="1"/>
  <c r="O48" i="1"/>
  <c r="O16" i="1"/>
  <c r="O24" i="1" s="1"/>
  <c r="O27" i="1" s="1"/>
  <c r="O91" i="1"/>
  <c r="O88" i="1"/>
  <c r="O87" i="1"/>
  <c r="O84" i="1"/>
  <c r="O83" i="1"/>
  <c r="O80" i="1"/>
  <c r="O81" i="1" s="1"/>
  <c r="O74" i="1"/>
  <c r="O73" i="1"/>
  <c r="O67" i="1"/>
  <c r="O66" i="1"/>
  <c r="O65" i="1"/>
  <c r="O64" i="1"/>
  <c r="O62" i="1"/>
  <c r="O61" i="1"/>
  <c r="O60" i="1"/>
  <c r="O57" i="1"/>
  <c r="O58" i="1" s="1"/>
  <c r="O52" i="1"/>
  <c r="O51" i="1"/>
  <c r="O49" i="1"/>
  <c r="O45" i="1"/>
  <c r="O37" i="1"/>
  <c r="O40" i="1" s="1"/>
  <c r="O34" i="1"/>
  <c r="O35" i="1" s="1"/>
  <c r="O32" i="1"/>
  <c r="O31" i="1"/>
  <c r="O30" i="1"/>
  <c r="O92" i="1" l="1"/>
  <c r="O89" i="1"/>
  <c r="M93" i="1"/>
  <c r="I93" i="1"/>
  <c r="K93" i="1"/>
  <c r="E93" i="1"/>
  <c r="N93" i="1"/>
  <c r="C93" i="1"/>
  <c r="G93" i="1"/>
  <c r="H93" i="1"/>
  <c r="D93" i="1"/>
  <c r="F93" i="1"/>
  <c r="L93" i="1"/>
  <c r="O85" i="1"/>
  <c r="O46" i="1"/>
  <c r="O53" i="1"/>
  <c r="O76" i="1"/>
  <c r="O33" i="1"/>
  <c r="O93" i="1" l="1"/>
  <c r="O95" i="1" s="1"/>
  <c r="O97" i="1" s="1"/>
  <c r="O96" i="1" l="1"/>
</calcChain>
</file>

<file path=xl/comments1.xml><?xml version="1.0" encoding="utf-8"?>
<comments xmlns="http://schemas.openxmlformats.org/spreadsheetml/2006/main">
  <authors>
    <author>Admin</author>
  </authors>
  <commentList>
    <comment ref="O94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на 01.01.25 г с учётом долгов Поставщикам услуг за декабрь 24 г</t>
        </r>
      </text>
    </comment>
  </commentList>
</comments>
</file>

<file path=xl/sharedStrings.xml><?xml version="1.0" encoding="utf-8"?>
<sst xmlns="http://schemas.openxmlformats.org/spreadsheetml/2006/main" count="189" uniqueCount="153">
  <si>
    <t>Приложение №1 к Положению "О бюджетировании"</t>
  </si>
  <si>
    <t>ТСН "ЖК Кронбург"</t>
  </si>
  <si>
    <t>Утверждена общим собранием членов ТСН</t>
  </si>
  <si>
    <t>ЖК Кронбург "____ " ________________ 20_____ года</t>
  </si>
  <si>
    <t>Протокол №____ от "_____"_________ 20__ года.</t>
  </si>
  <si>
    <t>Смета доходов-расходов ТСН "ЖК Кронбург" на 2025 год*</t>
  </si>
  <si>
    <t>№</t>
  </si>
  <si>
    <t>Наименование  статей</t>
  </si>
  <si>
    <t>ЯНВАРЬ</t>
  </si>
  <si>
    <t xml:space="preserve">ФЕВРАЛЬ 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</si>
  <si>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</si>
  <si>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</si>
  <si>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</si>
  <si>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</si>
  <si>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</si>
  <si>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</si>
  <si>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</si>
  <si>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</si>
  <si>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</si>
  <si>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</si>
  <si>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</si>
  <si>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п.п.</t>
  </si>
  <si>
    <t>план</t>
  </si>
  <si>
    <t>Год</t>
  </si>
  <si>
    <t>ДОХОДЫ</t>
  </si>
  <si>
    <t>Взносы</t>
  </si>
  <si>
    <t>1.3</t>
  </si>
  <si>
    <t>Целевой взнос</t>
  </si>
  <si>
    <t>Компенсация коммунальных платежей</t>
  </si>
  <si>
    <t>2.1</t>
  </si>
  <si>
    <t>Электроснабжение</t>
  </si>
  <si>
    <t>2.2</t>
  </si>
  <si>
    <t>Водоснабжение и водоотведение</t>
  </si>
  <si>
    <t>Оказание услуг</t>
  </si>
  <si>
    <t>Агентское вознаграждение деятельности провайдеров</t>
  </si>
  <si>
    <t>2</t>
  </si>
  <si>
    <t>4</t>
  </si>
  <si>
    <t>Расходы на заработную плату</t>
  </si>
  <si>
    <t>Заработная плата (с учетом вознаграждения председателя)</t>
  </si>
  <si>
    <t>Вознаграждение членов правления</t>
  </si>
  <si>
    <t>-</t>
  </si>
  <si>
    <t>Страховые взносы на оплату труда</t>
  </si>
  <si>
    <t>Итого:</t>
  </si>
  <si>
    <t>5</t>
  </si>
  <si>
    <t>Расходы на услуги связи</t>
  </si>
  <si>
    <t>6</t>
  </si>
  <si>
    <t>Расходы на коммунальные услуги</t>
  </si>
  <si>
    <t>расходы на оплату потребления электроэнергии, Вкл АБС, бытовки дворников, спорт площадка, два КПП (общие)</t>
  </si>
  <si>
    <t>8.3</t>
  </si>
  <si>
    <t>расходы на оплату водоснабжения  и водоотведения (жители)</t>
  </si>
  <si>
    <t>8.4</t>
  </si>
  <si>
    <t>расходы на оплату потребления электроэнергии (жители)</t>
  </si>
  <si>
    <t>7</t>
  </si>
  <si>
    <t>Расходы  по содержанию имущества (сторонними организациями)</t>
  </si>
  <si>
    <t>9.1</t>
  </si>
  <si>
    <t xml:space="preserve">расходы на ремонт зданий и сооружений </t>
  </si>
  <si>
    <t>9.2</t>
  </si>
  <si>
    <t>расходы на ремонт инженерных систем и оборудования</t>
  </si>
  <si>
    <t>расходы на ремонт спецтехники ручной уборки</t>
  </si>
  <si>
    <t>расходы на ремонт и обслуживание оргтехники</t>
  </si>
  <si>
    <t>8</t>
  </si>
  <si>
    <t>Расходы по содержанию территории (сторонними организациями)</t>
  </si>
  <si>
    <t>расходы на клининг</t>
  </si>
  <si>
    <t>расходы на уборку (механическая) Трактор ИП Батыршин</t>
  </si>
  <si>
    <t>расходы по вывозу мусора</t>
  </si>
  <si>
    <t>расходы за дезинфекцию, дератизацию, дезинсекцию</t>
  </si>
  <si>
    <t>9</t>
  </si>
  <si>
    <t>Расходы на проведение регламентных работ (сторонними организациями)</t>
  </si>
  <si>
    <t>11.1</t>
  </si>
  <si>
    <t>расходы на тех. обслуживание инженерных систем и оборудования</t>
  </si>
  <si>
    <t>11.2</t>
  </si>
  <si>
    <t>расходы на тех. освидетельствование и проведение проверки инженерных систем, оборудования</t>
  </si>
  <si>
    <t>расходы на тех. обслуживание системы контроля доступа автотранспорта</t>
  </si>
  <si>
    <t>10</t>
  </si>
  <si>
    <t>Прочие расходы</t>
  </si>
  <si>
    <t>10.1</t>
  </si>
  <si>
    <t>расходы на текущие услуги банка</t>
  </si>
  <si>
    <t>10.2</t>
  </si>
  <si>
    <t>расходы на услуги нотариуса</t>
  </si>
  <si>
    <t>10.3</t>
  </si>
  <si>
    <t>расходы на проведение очередного собрания членов ТСН</t>
  </si>
  <si>
    <t>охрана</t>
  </si>
  <si>
    <t>бухгалтерский учет</t>
  </si>
  <si>
    <t>расходы на мероприятия по соблюдению пожарной безопасности (огнетушители и др)</t>
  </si>
  <si>
    <t>представительские расходы</t>
  </si>
  <si>
    <t>13.1</t>
  </si>
  <si>
    <t>расходы на обязательное страхование гражданской ответственности перед третьими лицами</t>
  </si>
  <si>
    <t>12</t>
  </si>
  <si>
    <t>Расходы на приобретение  материалов</t>
  </si>
  <si>
    <t xml:space="preserve">расходы на приобретение канцелярских товаров </t>
  </si>
  <si>
    <t>расходы на приобретение антигололёдных средств</t>
  </si>
  <si>
    <t>13</t>
  </si>
  <si>
    <t>Расходы на проведение праздников</t>
  </si>
  <si>
    <t>14</t>
  </si>
  <si>
    <t>Расходы по благоустройству территории</t>
  </si>
  <si>
    <t>16.1</t>
  </si>
  <si>
    <t>расходы по монтажу ограждения периметра территории (губкино)</t>
  </si>
  <si>
    <t>14.1</t>
  </si>
  <si>
    <t xml:space="preserve">расходы по озеленению территории </t>
  </si>
  <si>
    <t>15</t>
  </si>
  <si>
    <t>Расходы на приобретение инструмента, оборудования,оргтехники,  спец.техники</t>
  </si>
  <si>
    <t>15.1</t>
  </si>
  <si>
    <t>расходы на приобретения механических и ручных средств уборки</t>
  </si>
  <si>
    <t>расходы на приобретение оргтехники и програмного обеспечения</t>
  </si>
  <si>
    <t>Юридическое сопровождение по работе с должниками</t>
  </si>
  <si>
    <t>Подготовка заявления в мировой суд, районный,  Мосгросуд, получение исполнительного листа и возбуждения ИП</t>
  </si>
  <si>
    <t>Оплата госпошлины</t>
  </si>
  <si>
    <t>17</t>
  </si>
  <si>
    <t>НАЛОГИ</t>
  </si>
  <si>
    <t>Налог применяемый при упрощенной системе налогообложения</t>
  </si>
  <si>
    <t>Дефицит бюджета отчетного года***</t>
  </si>
  <si>
    <t xml:space="preserve">Всего расходов </t>
  </si>
  <si>
    <t>Плановый профицит</t>
  </si>
  <si>
    <t>Плановый дефицит</t>
  </si>
  <si>
    <t>Целевой взнос из расчета 55 рублей м2</t>
  </si>
  <si>
    <t>Коэффициент собираемости</t>
  </si>
  <si>
    <t>Итого взносы</t>
  </si>
  <si>
    <t>Взыскания по судебным делам</t>
  </si>
  <si>
    <t>Возмещение расходов собственником сетей</t>
  </si>
  <si>
    <t>РАСХОДЫ</t>
  </si>
  <si>
    <t>3</t>
  </si>
  <si>
    <t>3.1</t>
  </si>
  <si>
    <t>3.2</t>
  </si>
  <si>
    <t>3.3</t>
  </si>
  <si>
    <t>5.1</t>
  </si>
  <si>
    <t xml:space="preserve"> </t>
  </si>
  <si>
    <t>6.1</t>
  </si>
  <si>
    <t>6.2</t>
  </si>
  <si>
    <t>7.1</t>
  </si>
  <si>
    <t>7.2</t>
  </si>
  <si>
    <t>7.3</t>
  </si>
  <si>
    <t>7.4</t>
  </si>
  <si>
    <t>7.5</t>
  </si>
  <si>
    <t>8.1</t>
  </si>
  <si>
    <t>9.3</t>
  </si>
  <si>
    <t>9.4</t>
  </si>
  <si>
    <t>9.5</t>
  </si>
  <si>
    <t>9.6</t>
  </si>
  <si>
    <t>9.7</t>
  </si>
  <si>
    <t>9.8</t>
  </si>
  <si>
    <t>9.9</t>
  </si>
  <si>
    <t>непредвиденные расходы, чистка системы канализования посёлка, ремонт насоса КНС, устранение непредвиденных аварийных ситуаций</t>
  </si>
  <si>
    <t>11</t>
  </si>
  <si>
    <t>12.1</t>
  </si>
  <si>
    <t>13.2</t>
  </si>
  <si>
    <t>14.2</t>
  </si>
  <si>
    <t>Итого расходов:</t>
  </si>
  <si>
    <t xml:space="preserve"> чистка туалетов 2 КПП</t>
  </si>
  <si>
    <t>расходы на приобретение хозяйственных товаров (нужды посёлка)</t>
  </si>
  <si>
    <t>9.10</t>
  </si>
  <si>
    <t>прочие непредвиденные расходы</t>
  </si>
  <si>
    <t>вывоз снега</t>
  </si>
  <si>
    <t>на 01.01.25. С учётом долгов Поставщикам услуг, вкл декабрь 24 г. Цифра сокращается регулярно по мере оплат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</si>
</sst>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indexed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102">
    <xf numFmtId="0" fontId="0" fillId="0" borderId="0" xfId="0"/>
    <xf numFmtId="0" fontId="1" fillId="0" borderId="0" xfId="0" applyFont="1"/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top"/>
    </xf>
    <xf numFmtId="49" fontId="5" fillId="0" borderId="4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3" fontId="5" fillId="0" borderId="3" xfId="0" applyNumberFormat="1" applyFont="1" applyFill="1" applyBorder="1" applyAlignment="1">
      <alignment horizontal="center"/>
    </xf>
    <xf numFmtId="49" fontId="8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/>
    </xf>
    <xf numFmtId="3" fontId="5" fillId="0" borderId="5" xfId="0" applyNumberFormat="1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3" fontId="0" fillId="0" borderId="5" xfId="0" applyNumberFormat="1" applyFill="1" applyBorder="1"/>
    <xf numFmtId="0" fontId="5" fillId="0" borderId="5" xfId="0" applyFont="1" applyFill="1" applyBorder="1" applyAlignment="1">
      <alignment horizontal="left"/>
    </xf>
    <xf numFmtId="0" fontId="4" fillId="0" borderId="5" xfId="0" applyFont="1" applyFill="1" applyBorder="1"/>
    <xf numFmtId="3" fontId="10" fillId="0" borderId="5" xfId="0" applyNumberFormat="1" applyFont="1" applyFill="1" applyBorder="1" applyAlignment="1">
      <alignment horizontal="right"/>
    </xf>
    <xf numFmtId="0" fontId="8" fillId="0" borderId="5" xfId="0" applyFont="1" applyFill="1" applyBorder="1"/>
    <xf numFmtId="3" fontId="4" fillId="0" borderId="5" xfId="0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wrapText="1"/>
    </xf>
    <xf numFmtId="3" fontId="8" fillId="0" borderId="5" xfId="0" applyNumberFormat="1" applyFont="1" applyFill="1" applyBorder="1" applyAlignment="1">
      <alignment horizontal="right" wrapText="1"/>
    </xf>
    <xf numFmtId="3" fontId="11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wrapText="1"/>
    </xf>
    <xf numFmtId="49" fontId="4" fillId="0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wrapText="1"/>
    </xf>
    <xf numFmtId="0" fontId="12" fillId="0" borderId="4" xfId="0" applyFont="1" applyFill="1" applyBorder="1" applyAlignment="1">
      <alignment wrapText="1"/>
    </xf>
    <xf numFmtId="3" fontId="11" fillId="0" borderId="4" xfId="0" applyNumberFormat="1" applyFont="1" applyFill="1" applyBorder="1" applyAlignment="1">
      <alignment horizontal="right"/>
    </xf>
    <xf numFmtId="0" fontId="12" fillId="0" borderId="5" xfId="0" applyFont="1" applyFill="1" applyBorder="1"/>
    <xf numFmtId="0" fontId="14" fillId="0" borderId="0" xfId="0" applyFont="1" applyFill="1" applyAlignment="1"/>
    <xf numFmtId="0" fontId="14" fillId="0" borderId="0" xfId="0" applyFont="1" applyAlignment="1"/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vertical="top" wrapText="1"/>
    </xf>
    <xf numFmtId="3" fontId="5" fillId="0" borderId="2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vertical="top" wrapText="1"/>
    </xf>
    <xf numFmtId="3" fontId="8" fillId="0" borderId="2" xfId="0" applyNumberFormat="1" applyFont="1" applyFill="1" applyBorder="1" applyAlignment="1">
      <alignment horizontal="right"/>
    </xf>
    <xf numFmtId="3" fontId="11" fillId="0" borderId="2" xfId="0" applyNumberFormat="1" applyFont="1" applyFill="1" applyBorder="1" applyAlignment="1">
      <alignment horizontal="right"/>
    </xf>
    <xf numFmtId="49" fontId="15" fillId="0" borderId="5" xfId="0" applyNumberFormat="1" applyFont="1" applyFill="1" applyBorder="1" applyAlignment="1">
      <alignment horizontal="center" vertical="center"/>
    </xf>
    <xf numFmtId="0" fontId="15" fillId="0" borderId="5" xfId="0" applyFont="1" applyFill="1" applyBorder="1"/>
    <xf numFmtId="3" fontId="15" fillId="0" borderId="5" xfId="0" applyNumberFormat="1" applyFont="1" applyFill="1" applyBorder="1" applyAlignment="1">
      <alignment horizontal="right"/>
    </xf>
    <xf numFmtId="49" fontId="16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3" fontId="14" fillId="0" borderId="5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3" fontId="17" fillId="0" borderId="0" xfId="0" applyNumberFormat="1" applyFont="1" applyFill="1" applyBorder="1"/>
    <xf numFmtId="0" fontId="1" fillId="0" borderId="0" xfId="0" applyFont="1" applyFill="1"/>
    <xf numFmtId="3" fontId="14" fillId="0" borderId="5" xfId="0" applyNumberFormat="1" applyFont="1" applyFill="1" applyBorder="1"/>
    <xf numFmtId="3" fontId="14" fillId="0" borderId="5" xfId="0" applyNumberFormat="1" applyFont="1" applyBorder="1"/>
    <xf numFmtId="3" fontId="2" fillId="0" borderId="0" xfId="0" applyNumberFormat="1" applyFont="1" applyFill="1"/>
    <xf numFmtId="3" fontId="2" fillId="0" borderId="5" xfId="0" applyNumberFormat="1" applyFont="1" applyBorder="1"/>
    <xf numFmtId="0" fontId="19" fillId="0" borderId="5" xfId="0" applyFont="1" applyFill="1" applyBorder="1" applyAlignment="1">
      <alignment horizontal="left"/>
    </xf>
    <xf numFmtId="3" fontId="4" fillId="2" borderId="5" xfId="0" applyNumberFormat="1" applyFont="1" applyFill="1" applyBorder="1" applyAlignment="1">
      <alignment horizontal="right"/>
    </xf>
    <xf numFmtId="3" fontId="4" fillId="2" borderId="5" xfId="0" applyNumberFormat="1" applyFont="1" applyFill="1" applyBorder="1" applyAlignment="1">
      <alignment horizontal="right" wrapText="1"/>
    </xf>
    <xf numFmtId="3" fontId="4" fillId="2" borderId="2" xfId="0" applyNumberFormat="1" applyFont="1" applyFill="1" applyBorder="1" applyAlignment="1">
      <alignment horizontal="right"/>
    </xf>
    <xf numFmtId="3" fontId="9" fillId="2" borderId="5" xfId="0" applyNumberFormat="1" applyFont="1" applyFill="1" applyBorder="1" applyAlignment="1">
      <alignment horizontal="right"/>
    </xf>
    <xf numFmtId="3" fontId="9" fillId="2" borderId="2" xfId="0" applyNumberFormat="1" applyFont="1" applyFill="1" applyBorder="1" applyAlignment="1">
      <alignment horizontal="right"/>
    </xf>
    <xf numFmtId="3" fontId="0" fillId="0" borderId="0" xfId="0" applyNumberFormat="1" applyFont="1" applyFill="1"/>
    <xf numFmtId="49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/>
    <xf numFmtId="3" fontId="14" fillId="2" borderId="5" xfId="0" applyNumberFormat="1" applyFont="1" applyFill="1" applyBorder="1"/>
    <xf numFmtId="0" fontId="4" fillId="2" borderId="2" xfId="0" applyFont="1" applyFill="1" applyBorder="1" applyAlignment="1">
      <alignment vertical="top" wrapText="1"/>
    </xf>
    <xf numFmtId="49" fontId="8" fillId="2" borderId="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13" fillId="2" borderId="2" xfId="0" applyFont="1" applyFill="1" applyBorder="1" applyAlignment="1">
      <alignment vertical="top" wrapText="1"/>
    </xf>
    <xf numFmtId="0" fontId="20" fillId="0" borderId="0" xfId="0" applyFont="1"/>
    <xf numFmtId="0" fontId="12" fillId="0" borderId="5" xfId="0" applyFont="1" applyFill="1" applyBorder="1" applyAlignment="1">
      <alignment wrapText="1"/>
    </xf>
    <xf numFmtId="3" fontId="12" fillId="0" borderId="5" xfId="0" applyNumberFormat="1" applyFont="1" applyFill="1" applyBorder="1" applyAlignment="1">
      <alignment horizontal="right"/>
    </xf>
    <xf numFmtId="49" fontId="8" fillId="3" borderId="5" xfId="0" applyNumberFormat="1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wrapText="1"/>
    </xf>
    <xf numFmtId="49" fontId="12" fillId="3" borderId="5" xfId="0" applyNumberFormat="1" applyFont="1" applyFill="1" applyBorder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right"/>
    </xf>
    <xf numFmtId="0" fontId="12" fillId="0" borderId="2" xfId="0" applyFont="1" applyFill="1" applyBorder="1" applyAlignment="1">
      <alignment vertical="top" wrapText="1"/>
    </xf>
    <xf numFmtId="4" fontId="21" fillId="0" borderId="5" xfId="0" applyNumberFormat="1" applyFont="1" applyFill="1" applyBorder="1" applyAlignment="1">
      <alignment horizontal="right"/>
    </xf>
    <xf numFmtId="3" fontId="21" fillId="0" borderId="5" xfId="0" applyNumberFormat="1" applyFont="1" applyFill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3" borderId="8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Alignment="1">
      <alignment horizontal="center" wrapText="1"/>
    </xf>
    <xf numFmtId="0" fontId="6" fillId="0" borderId="2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3" fontId="2" fillId="0" borderId="0" xfId="0" applyNumberFormat="1" applyFont="1" applyBorder="1"/>
    <xf numFmtId="0" fontId="0" fillId="0" borderId="3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00"/>
  <sheetViews>
    <sheetView tabSelected="1" topLeftCell="A90" workbookViewId="0">
      <selection activeCell="P94" sqref="P94"/>
    </sheetView>
  </sheetViews>
  <sheetFormatPr defaultColWidth="9.140625" defaultRowHeight="15" x14ac:dyDescent="0.25"/>
  <cols>
    <col min="2" max="2" width="63.28515625" customWidth="1"/>
    <col min="3" max="14" width="12.42578125" customWidth="1"/>
    <col min="15" max="15" width="14.42578125" customWidth="1"/>
    <col min="16" max="16" width="18.140625" customWidth="1"/>
  </cols>
  <sheetData>
    <row r="1" spans="1:15" x14ac:dyDescent="0.25">
      <c r="J1" t="s">
        <v>0</v>
      </c>
    </row>
    <row r="2" spans="1:15" x14ac:dyDescent="0.25">
      <c r="J2" t="s">
        <v>1</v>
      </c>
    </row>
    <row r="4" spans="1:15" ht="15.75" x14ac:dyDescent="0.25">
      <c r="J4" s="31" t="s">
        <v>2</v>
      </c>
      <c r="K4" s="1"/>
      <c r="L4" s="1"/>
      <c r="M4" s="1"/>
      <c r="N4" s="1"/>
      <c r="O4" s="1"/>
    </row>
    <row r="5" spans="1:15" ht="15.75" x14ac:dyDescent="0.25">
      <c r="J5" s="32" t="s">
        <v>3</v>
      </c>
      <c r="K5" s="1"/>
      <c r="L5" s="1"/>
      <c r="M5" s="1"/>
      <c r="N5" s="1"/>
      <c r="O5" s="1"/>
    </row>
    <row r="6" spans="1:15" ht="15.75" x14ac:dyDescent="0.25">
      <c r="J6" s="32" t="s">
        <v>4</v>
      </c>
      <c r="K6" s="1"/>
      <c r="L6" s="1"/>
      <c r="M6" s="1"/>
      <c r="N6" s="1"/>
      <c r="O6" s="1"/>
    </row>
    <row r="7" spans="1:15" ht="15.75" x14ac:dyDescent="0.25">
      <c r="J7" s="1"/>
      <c r="K7" s="1"/>
      <c r="L7" s="1"/>
      <c r="M7" s="1"/>
      <c r="N7" s="1"/>
      <c r="O7" s="1"/>
    </row>
    <row r="8" spans="1:15" x14ac:dyDescent="0.25">
      <c r="A8" s="91" t="s">
        <v>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15" x14ac:dyDescent="0.25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</row>
    <row r="10" spans="1:15" ht="15.75" x14ac:dyDescent="0.25"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5.75" x14ac:dyDescent="0.25">
      <c r="A11" s="4" t="s">
        <v>6</v>
      </c>
      <c r="B11" s="89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  <c r="I11" s="5" t="s">
        <v>14</v>
      </c>
      <c r="J11" s="5" t="s">
        <v>15</v>
      </c>
      <c r="K11" s="5" t="s">
        <v>16</v>
      </c>
      <c r="L11" s="5" t="s">
        <v>17</v>
      </c>
      <c r="M11" s="5" t="s">
        <v>18</v>
      </c>
      <c r="N11" s="33" t="s">
        <v>19</v>
      </c>
      <c r="O11" s="34" t="s">
        <v>20</v>
      </c>
    </row>
    <row r="12" spans="1:15" x14ac:dyDescent="0.25">
      <c r="A12" s="6" t="s">
        <v>21</v>
      </c>
      <c r="B12" s="90"/>
      <c r="C12" s="7" t="s">
        <v>22</v>
      </c>
      <c r="D12" s="7" t="s">
        <v>22</v>
      </c>
      <c r="E12" s="7" t="s">
        <v>22</v>
      </c>
      <c r="F12" s="7" t="s">
        <v>22</v>
      </c>
      <c r="G12" s="7" t="s">
        <v>22</v>
      </c>
      <c r="H12" s="7" t="s">
        <v>22</v>
      </c>
      <c r="I12" s="7" t="s">
        <v>22</v>
      </c>
      <c r="J12" s="7" t="s">
        <v>22</v>
      </c>
      <c r="K12" s="7" t="s">
        <v>22</v>
      </c>
      <c r="L12" s="7" t="s">
        <v>22</v>
      </c>
      <c r="M12" s="7" t="s">
        <v>22</v>
      </c>
      <c r="N12" s="35" t="s">
        <v>22</v>
      </c>
      <c r="O12" s="36" t="s">
        <v>23</v>
      </c>
    </row>
    <row r="13" spans="1:15" x14ac:dyDescent="0.25">
      <c r="A13" s="8"/>
      <c r="B13" s="9"/>
      <c r="C13" s="10">
        <v>1</v>
      </c>
      <c r="D13" s="10">
        <v>2</v>
      </c>
      <c r="E13" s="10">
        <v>3</v>
      </c>
      <c r="F13" s="10">
        <v>4</v>
      </c>
      <c r="G13" s="10">
        <v>5</v>
      </c>
      <c r="H13" s="10">
        <v>6</v>
      </c>
      <c r="I13" s="10">
        <v>7</v>
      </c>
      <c r="J13" s="10">
        <v>8</v>
      </c>
      <c r="K13" s="10">
        <v>9</v>
      </c>
      <c r="L13" s="10">
        <v>10</v>
      </c>
      <c r="M13" s="10">
        <v>11</v>
      </c>
      <c r="N13" s="37">
        <v>12</v>
      </c>
      <c r="O13" s="9"/>
    </row>
    <row r="14" spans="1:15" ht="15.75" x14ac:dyDescent="0.25">
      <c r="A14" s="97" t="s">
        <v>24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9"/>
    </row>
    <row r="15" spans="1:15" ht="15.75" x14ac:dyDescent="0.25">
      <c r="A15" s="12">
        <v>1</v>
      </c>
      <c r="B15" s="13" t="s">
        <v>25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x14ac:dyDescent="0.25">
      <c r="A16" s="11"/>
      <c r="B16" s="17" t="s">
        <v>114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4">
        <f>41000*55*12</f>
        <v>27060000</v>
      </c>
    </row>
    <row r="17" spans="1:15" x14ac:dyDescent="0.25">
      <c r="A17" s="11"/>
      <c r="B17" s="17" t="s">
        <v>115</v>
      </c>
      <c r="C17" s="15"/>
      <c r="D17" s="15"/>
      <c r="E17" s="15"/>
      <c r="F17" s="15"/>
      <c r="G17" s="15"/>
      <c r="H17" s="16"/>
      <c r="I17" s="16"/>
      <c r="J17" s="16"/>
      <c r="K17" s="16"/>
      <c r="L17" s="16"/>
      <c r="M17" s="16"/>
      <c r="N17" s="16"/>
      <c r="O17" s="81">
        <v>0.85</v>
      </c>
    </row>
    <row r="18" spans="1:15" hidden="1" x14ac:dyDescent="0.25">
      <c r="A18" s="11" t="s">
        <v>26</v>
      </c>
      <c r="B18" s="17" t="s">
        <v>27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4"/>
    </row>
    <row r="19" spans="1:15" ht="15.75" hidden="1" x14ac:dyDescent="0.25">
      <c r="A19" s="12">
        <v>2</v>
      </c>
      <c r="B19" s="17" t="s">
        <v>28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hidden="1" x14ac:dyDescent="0.25">
      <c r="A20" s="11" t="s">
        <v>29</v>
      </c>
      <c r="B20" s="17" t="s">
        <v>30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4"/>
    </row>
    <row r="21" spans="1:15" hidden="1" x14ac:dyDescent="0.25">
      <c r="A21" s="11" t="s">
        <v>31</v>
      </c>
      <c r="B21" s="17" t="s">
        <v>32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4"/>
    </row>
    <row r="22" spans="1:15" ht="15.75" hidden="1" x14ac:dyDescent="0.25">
      <c r="A22" s="12">
        <v>3</v>
      </c>
      <c r="B22" s="17" t="s">
        <v>33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15.75" hidden="1" x14ac:dyDescent="0.25">
      <c r="A23" s="12">
        <v>4</v>
      </c>
      <c r="B23" s="17" t="s">
        <v>34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1"/>
      <c r="B24" s="57" t="s">
        <v>116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>
        <f>O17*O16</f>
        <v>23001000</v>
      </c>
    </row>
    <row r="25" spans="1:15" ht="15.75" x14ac:dyDescent="0.25">
      <c r="A25" s="12" t="s">
        <v>35</v>
      </c>
      <c r="B25" s="13" t="s">
        <v>117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82">
        <v>500000</v>
      </c>
    </row>
    <row r="26" spans="1:15" ht="15.75" x14ac:dyDescent="0.25">
      <c r="A26" s="12"/>
      <c r="B26" s="13" t="s">
        <v>118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ht="15.75" x14ac:dyDescent="0.25">
      <c r="A27" s="12"/>
      <c r="B27" s="13" t="s">
        <v>42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21">
        <f>O26+O25+O24</f>
        <v>23501000</v>
      </c>
    </row>
    <row r="28" spans="1:15" ht="15.75" x14ac:dyDescent="0.25">
      <c r="A28" s="94" t="s">
        <v>119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6"/>
    </row>
    <row r="29" spans="1:15" ht="15.75" x14ac:dyDescent="0.25">
      <c r="A29" s="12" t="s">
        <v>120</v>
      </c>
      <c r="B29" s="18" t="s">
        <v>37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 x14ac:dyDescent="0.25">
      <c r="A30" s="11" t="s">
        <v>121</v>
      </c>
      <c r="B30" s="20" t="s">
        <v>38</v>
      </c>
      <c r="C30" s="15">
        <v>200000</v>
      </c>
      <c r="D30" s="15">
        <v>200000</v>
      </c>
      <c r="E30" s="15">
        <v>200000</v>
      </c>
      <c r="F30" s="15">
        <v>200000</v>
      </c>
      <c r="G30" s="15">
        <v>200000</v>
      </c>
      <c r="H30" s="15">
        <v>200000</v>
      </c>
      <c r="I30" s="15">
        <v>200000</v>
      </c>
      <c r="J30" s="15">
        <v>200000</v>
      </c>
      <c r="K30" s="15">
        <v>200000</v>
      </c>
      <c r="L30" s="15">
        <v>200000</v>
      </c>
      <c r="M30" s="15">
        <v>200000</v>
      </c>
      <c r="N30" s="15">
        <v>200000</v>
      </c>
      <c r="O30" s="14">
        <f>SUM(C30:N30)</f>
        <v>2400000</v>
      </c>
    </row>
    <row r="31" spans="1:15" x14ac:dyDescent="0.25">
      <c r="A31" s="11" t="s">
        <v>122</v>
      </c>
      <c r="B31" s="20" t="s">
        <v>39</v>
      </c>
      <c r="C31" s="15" t="s">
        <v>40</v>
      </c>
      <c r="D31" s="15" t="s">
        <v>40</v>
      </c>
      <c r="E31" s="15" t="s">
        <v>40</v>
      </c>
      <c r="F31" s="15" t="s">
        <v>40</v>
      </c>
      <c r="G31" s="15" t="s">
        <v>40</v>
      </c>
      <c r="H31" s="15" t="s">
        <v>40</v>
      </c>
      <c r="I31" s="15" t="s">
        <v>40</v>
      </c>
      <c r="J31" s="15" t="s">
        <v>40</v>
      </c>
      <c r="K31" s="15" t="s">
        <v>40</v>
      </c>
      <c r="L31" s="15" t="s">
        <v>40</v>
      </c>
      <c r="M31" s="15" t="s">
        <v>40</v>
      </c>
      <c r="N31" s="15">
        <v>240000</v>
      </c>
      <c r="O31" s="14">
        <f>SUM(N31)</f>
        <v>240000</v>
      </c>
    </row>
    <row r="32" spans="1:15" x14ac:dyDescent="0.25">
      <c r="A32" s="11" t="s">
        <v>123</v>
      </c>
      <c r="B32" s="20" t="s">
        <v>41</v>
      </c>
      <c r="C32" s="15">
        <v>60000</v>
      </c>
      <c r="D32" s="15">
        <v>60000</v>
      </c>
      <c r="E32" s="15">
        <v>60000</v>
      </c>
      <c r="F32" s="15">
        <v>60000</v>
      </c>
      <c r="G32" s="15">
        <v>60000</v>
      </c>
      <c r="H32" s="15">
        <v>60000</v>
      </c>
      <c r="I32" s="15">
        <v>60000</v>
      </c>
      <c r="J32" s="15">
        <v>60000</v>
      </c>
      <c r="K32" s="15">
        <v>60000</v>
      </c>
      <c r="L32" s="15">
        <v>60000</v>
      </c>
      <c r="M32" s="15">
        <v>60000</v>
      </c>
      <c r="N32" s="15">
        <v>60000</v>
      </c>
      <c r="O32" s="14">
        <f>SUM(C32:N32)</f>
        <v>720000</v>
      </c>
    </row>
    <row r="33" spans="1:15" ht="15.75" x14ac:dyDescent="0.25">
      <c r="A33" s="64"/>
      <c r="B33" s="65" t="s">
        <v>42</v>
      </c>
      <c r="C33" s="58">
        <f t="shared" ref="C33:M33" si="0">C32+C30</f>
        <v>260000</v>
      </c>
      <c r="D33" s="58">
        <f t="shared" si="0"/>
        <v>260000</v>
      </c>
      <c r="E33" s="58">
        <f t="shared" si="0"/>
        <v>260000</v>
      </c>
      <c r="F33" s="58">
        <f t="shared" si="0"/>
        <v>260000</v>
      </c>
      <c r="G33" s="58">
        <f t="shared" si="0"/>
        <v>260000</v>
      </c>
      <c r="H33" s="58">
        <f t="shared" si="0"/>
        <v>260000</v>
      </c>
      <c r="I33" s="58">
        <f t="shared" si="0"/>
        <v>260000</v>
      </c>
      <c r="J33" s="58">
        <f t="shared" si="0"/>
        <v>260000</v>
      </c>
      <c r="K33" s="58">
        <f t="shared" si="0"/>
        <v>260000</v>
      </c>
      <c r="L33" s="58">
        <f t="shared" si="0"/>
        <v>260000</v>
      </c>
      <c r="M33" s="58">
        <f t="shared" si="0"/>
        <v>260000</v>
      </c>
      <c r="N33" s="58">
        <f>N32+N31+N30</f>
        <v>500000</v>
      </c>
      <c r="O33" s="58">
        <f>O32+O31+O30</f>
        <v>3360000</v>
      </c>
    </row>
    <row r="34" spans="1:15" ht="15.75" x14ac:dyDescent="0.25">
      <c r="A34" s="12" t="s">
        <v>36</v>
      </c>
      <c r="B34" s="18" t="s">
        <v>44</v>
      </c>
      <c r="C34" s="14">
        <v>2000</v>
      </c>
      <c r="D34" s="14">
        <v>2000</v>
      </c>
      <c r="E34" s="14">
        <v>2000</v>
      </c>
      <c r="F34" s="14">
        <v>2000</v>
      </c>
      <c r="G34" s="14">
        <v>2000</v>
      </c>
      <c r="H34" s="14">
        <v>2000</v>
      </c>
      <c r="I34" s="14">
        <v>2000</v>
      </c>
      <c r="J34" s="14">
        <v>2000</v>
      </c>
      <c r="K34" s="14">
        <v>2000</v>
      </c>
      <c r="L34" s="14">
        <v>2000</v>
      </c>
      <c r="M34" s="14">
        <v>2000</v>
      </c>
      <c r="N34" s="14">
        <v>2000</v>
      </c>
      <c r="O34" s="14">
        <f>SUM(C34:N34)</f>
        <v>24000</v>
      </c>
    </row>
    <row r="35" spans="1:15" ht="15.75" x14ac:dyDescent="0.25">
      <c r="A35" s="64"/>
      <c r="B35" s="65" t="s">
        <v>42</v>
      </c>
      <c r="C35" s="58">
        <f t="shared" ref="C35:O35" si="1">C34</f>
        <v>2000</v>
      </c>
      <c r="D35" s="58">
        <f t="shared" si="1"/>
        <v>2000</v>
      </c>
      <c r="E35" s="58">
        <f t="shared" si="1"/>
        <v>2000</v>
      </c>
      <c r="F35" s="58">
        <f t="shared" si="1"/>
        <v>2000</v>
      </c>
      <c r="G35" s="58">
        <f t="shared" si="1"/>
        <v>2000</v>
      </c>
      <c r="H35" s="58">
        <f t="shared" si="1"/>
        <v>2000</v>
      </c>
      <c r="I35" s="58">
        <f t="shared" si="1"/>
        <v>2000</v>
      </c>
      <c r="J35" s="58">
        <f t="shared" si="1"/>
        <v>2000</v>
      </c>
      <c r="K35" s="58">
        <f t="shared" si="1"/>
        <v>2000</v>
      </c>
      <c r="L35" s="58">
        <f t="shared" si="1"/>
        <v>2000</v>
      </c>
      <c r="M35" s="58">
        <f t="shared" si="1"/>
        <v>2000</v>
      </c>
      <c r="N35" s="58">
        <f t="shared" si="1"/>
        <v>2000</v>
      </c>
      <c r="O35" s="58">
        <f t="shared" si="1"/>
        <v>24000</v>
      </c>
    </row>
    <row r="36" spans="1:15" ht="15.75" x14ac:dyDescent="0.25">
      <c r="A36" s="12" t="s">
        <v>43</v>
      </c>
      <c r="B36" s="18" t="s">
        <v>46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5" x14ac:dyDescent="0.25">
      <c r="A37" s="11" t="s">
        <v>124</v>
      </c>
      <c r="B37" s="20" t="s">
        <v>47</v>
      </c>
      <c r="C37" s="15">
        <v>50000</v>
      </c>
      <c r="D37" s="15">
        <v>50000</v>
      </c>
      <c r="E37" s="15">
        <v>50000</v>
      </c>
      <c r="F37" s="15">
        <v>50000</v>
      </c>
      <c r="G37" s="15">
        <v>50000</v>
      </c>
      <c r="H37" s="15">
        <v>50000</v>
      </c>
      <c r="I37" s="15">
        <v>50000</v>
      </c>
      <c r="J37" s="15">
        <v>50000</v>
      </c>
      <c r="K37" s="15">
        <v>50000</v>
      </c>
      <c r="L37" s="15">
        <v>50000</v>
      </c>
      <c r="M37" s="15">
        <v>50000</v>
      </c>
      <c r="N37" s="15">
        <v>50000</v>
      </c>
      <c r="O37" s="14">
        <f>SUM(C37:N37)</f>
        <v>600000</v>
      </c>
    </row>
    <row r="38" spans="1:15" ht="25.5" hidden="1" customHeight="1" x14ac:dyDescent="0.25">
      <c r="A38" s="11" t="s">
        <v>48</v>
      </c>
      <c r="B38" s="22" t="s">
        <v>49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14"/>
    </row>
    <row r="39" spans="1:15" hidden="1" x14ac:dyDescent="0.25">
      <c r="A39" s="11" t="s">
        <v>50</v>
      </c>
      <c r="B39" s="20" t="s">
        <v>51</v>
      </c>
      <c r="C39" s="15"/>
      <c r="D39" s="15"/>
      <c r="E39" s="15"/>
      <c r="F39" s="15"/>
      <c r="G39" s="15"/>
      <c r="H39" s="23"/>
      <c r="I39" s="23"/>
      <c r="J39" s="23"/>
      <c r="K39" s="23"/>
      <c r="L39" s="23"/>
      <c r="M39" s="23"/>
      <c r="N39" s="23"/>
      <c r="O39" s="14"/>
    </row>
    <row r="40" spans="1:15" ht="15.75" x14ac:dyDescent="0.25">
      <c r="A40" s="64"/>
      <c r="B40" s="65" t="s">
        <v>42</v>
      </c>
      <c r="C40" s="58">
        <f t="shared" ref="C40:O40" si="2">C37</f>
        <v>50000</v>
      </c>
      <c r="D40" s="58">
        <f t="shared" si="2"/>
        <v>50000</v>
      </c>
      <c r="E40" s="58">
        <f t="shared" si="2"/>
        <v>50000</v>
      </c>
      <c r="F40" s="58">
        <f t="shared" si="2"/>
        <v>50000</v>
      </c>
      <c r="G40" s="58">
        <f t="shared" si="2"/>
        <v>50000</v>
      </c>
      <c r="H40" s="59">
        <f t="shared" si="2"/>
        <v>50000</v>
      </c>
      <c r="I40" s="59">
        <f t="shared" si="2"/>
        <v>50000</v>
      </c>
      <c r="J40" s="59">
        <f t="shared" si="2"/>
        <v>50000</v>
      </c>
      <c r="K40" s="59">
        <f t="shared" si="2"/>
        <v>50000</v>
      </c>
      <c r="L40" s="59">
        <f t="shared" si="2"/>
        <v>50000</v>
      </c>
      <c r="M40" s="59">
        <f t="shared" si="2"/>
        <v>50000</v>
      </c>
      <c r="N40" s="59">
        <f t="shared" si="2"/>
        <v>50000</v>
      </c>
      <c r="O40" s="59">
        <f t="shared" si="2"/>
        <v>600000</v>
      </c>
    </row>
    <row r="41" spans="1:15" ht="31.5" x14ac:dyDescent="0.25">
      <c r="A41" s="12" t="s">
        <v>45</v>
      </c>
      <c r="B41" s="25" t="s">
        <v>53</v>
      </c>
      <c r="C41" s="14"/>
      <c r="D41" s="14"/>
      <c r="E41" s="14"/>
      <c r="F41" s="14" t="s">
        <v>125</v>
      </c>
      <c r="G41" s="14"/>
      <c r="H41" s="14"/>
      <c r="I41" s="14"/>
      <c r="J41" s="14"/>
      <c r="K41" s="14"/>
      <c r="L41" s="14"/>
      <c r="M41" s="14"/>
      <c r="N41" s="14"/>
      <c r="O41" s="14"/>
    </row>
    <row r="42" spans="1:15" ht="26.25" hidden="1" customHeight="1" x14ac:dyDescent="0.25">
      <c r="A42" s="11" t="s">
        <v>54</v>
      </c>
      <c r="B42" s="22" t="s">
        <v>55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4"/>
    </row>
    <row r="43" spans="1:15" ht="26.25" hidden="1" customHeight="1" x14ac:dyDescent="0.25">
      <c r="A43" s="11" t="s">
        <v>56</v>
      </c>
      <c r="B43" s="22" t="s">
        <v>57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4"/>
    </row>
    <row r="44" spans="1:15" ht="20.25" customHeight="1" x14ac:dyDescent="0.25">
      <c r="A44" s="11" t="s">
        <v>126</v>
      </c>
      <c r="B44" s="22" t="s">
        <v>58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4"/>
    </row>
    <row r="45" spans="1:15" ht="23.25" customHeight="1" x14ac:dyDescent="0.25">
      <c r="A45" s="11" t="s">
        <v>127</v>
      </c>
      <c r="B45" s="22" t="s">
        <v>59</v>
      </c>
      <c r="C45" s="74">
        <v>5000</v>
      </c>
      <c r="D45" s="74">
        <v>5000</v>
      </c>
      <c r="E45" s="74">
        <v>5000</v>
      </c>
      <c r="F45" s="74">
        <v>5000</v>
      </c>
      <c r="G45" s="74">
        <v>5000</v>
      </c>
      <c r="H45" s="74">
        <v>5000</v>
      </c>
      <c r="I45" s="74">
        <v>5000</v>
      </c>
      <c r="J45" s="74">
        <v>5000</v>
      </c>
      <c r="K45" s="74">
        <v>5000</v>
      </c>
      <c r="L45" s="74">
        <v>5000</v>
      </c>
      <c r="M45" s="74">
        <v>5000</v>
      </c>
      <c r="N45" s="74">
        <v>5000</v>
      </c>
      <c r="O45" s="14">
        <f>SUM(C45:N45)</f>
        <v>60000</v>
      </c>
    </row>
    <row r="46" spans="1:15" ht="15.75" x14ac:dyDescent="0.25">
      <c r="A46" s="64"/>
      <c r="B46" s="70" t="s">
        <v>42</v>
      </c>
      <c r="C46" s="58">
        <f t="shared" ref="C46:O46" si="3">C45+C44</f>
        <v>5000</v>
      </c>
      <c r="D46" s="58">
        <f t="shared" si="3"/>
        <v>5000</v>
      </c>
      <c r="E46" s="58">
        <f t="shared" si="3"/>
        <v>5000</v>
      </c>
      <c r="F46" s="58">
        <f t="shared" si="3"/>
        <v>5000</v>
      </c>
      <c r="G46" s="58">
        <f t="shared" si="3"/>
        <v>5000</v>
      </c>
      <c r="H46" s="58">
        <f t="shared" si="3"/>
        <v>5000</v>
      </c>
      <c r="I46" s="58">
        <f t="shared" si="3"/>
        <v>5000</v>
      </c>
      <c r="J46" s="58">
        <f t="shared" si="3"/>
        <v>5000</v>
      </c>
      <c r="K46" s="58">
        <f t="shared" si="3"/>
        <v>5000</v>
      </c>
      <c r="L46" s="58">
        <f t="shared" si="3"/>
        <v>5000</v>
      </c>
      <c r="M46" s="58">
        <f t="shared" si="3"/>
        <v>5000</v>
      </c>
      <c r="N46" s="58">
        <f t="shared" si="3"/>
        <v>5000</v>
      </c>
      <c r="O46" s="58">
        <f t="shared" si="3"/>
        <v>60000</v>
      </c>
    </row>
    <row r="47" spans="1:15" ht="27.75" customHeight="1" x14ac:dyDescent="0.25">
      <c r="A47" s="12" t="s">
        <v>52</v>
      </c>
      <c r="B47" s="25" t="s">
        <v>61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 ht="27.75" customHeight="1" x14ac:dyDescent="0.25">
      <c r="A48" s="11" t="s">
        <v>128</v>
      </c>
      <c r="B48" s="22" t="s">
        <v>62</v>
      </c>
      <c r="C48" s="15">
        <v>405000</v>
      </c>
      <c r="D48" s="15">
        <v>405000</v>
      </c>
      <c r="E48" s="15">
        <v>405000</v>
      </c>
      <c r="F48" s="15">
        <v>330000</v>
      </c>
      <c r="G48" s="15">
        <v>330000</v>
      </c>
      <c r="H48" s="15">
        <v>330000</v>
      </c>
      <c r="I48" s="15">
        <v>330000</v>
      </c>
      <c r="J48" s="15">
        <v>330000</v>
      </c>
      <c r="K48" s="15">
        <v>330000</v>
      </c>
      <c r="L48" s="15">
        <v>405000</v>
      </c>
      <c r="M48" s="15">
        <v>405000</v>
      </c>
      <c r="N48" s="15">
        <v>405000</v>
      </c>
      <c r="O48" s="15">
        <f>C48+D48+E48+F48+G48+H48+I48+J48+K48+L48+M48+N48</f>
        <v>4410000</v>
      </c>
    </row>
    <row r="49" spans="1:15" ht="30" customHeight="1" x14ac:dyDescent="0.25">
      <c r="A49" s="11" t="s">
        <v>129</v>
      </c>
      <c r="B49" s="22" t="s">
        <v>63</v>
      </c>
      <c r="C49" s="15">
        <v>190000</v>
      </c>
      <c r="D49" s="15">
        <v>190000</v>
      </c>
      <c r="E49" s="15">
        <v>190000</v>
      </c>
      <c r="F49" s="15">
        <v>190000</v>
      </c>
      <c r="G49" s="15">
        <v>190000</v>
      </c>
      <c r="H49" s="15">
        <v>190000</v>
      </c>
      <c r="I49" s="15">
        <v>190000</v>
      </c>
      <c r="J49" s="15">
        <v>190000</v>
      </c>
      <c r="K49" s="15">
        <v>190000</v>
      </c>
      <c r="L49" s="15">
        <v>190000</v>
      </c>
      <c r="M49" s="15">
        <v>190000</v>
      </c>
      <c r="N49" s="15">
        <v>190000</v>
      </c>
      <c r="O49" s="15">
        <f>SUM(C49:N49)</f>
        <v>2280000</v>
      </c>
    </row>
    <row r="50" spans="1:15" ht="27" customHeight="1" x14ac:dyDescent="0.25">
      <c r="A50" s="11" t="s">
        <v>130</v>
      </c>
      <c r="B50" s="73" t="s">
        <v>151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1:15" ht="22.5" customHeight="1" x14ac:dyDescent="0.25">
      <c r="A51" s="11" t="s">
        <v>131</v>
      </c>
      <c r="B51" s="22" t="s">
        <v>64</v>
      </c>
      <c r="C51" s="15">
        <v>190000</v>
      </c>
      <c r="D51" s="15">
        <v>190000</v>
      </c>
      <c r="E51" s="15">
        <v>190000</v>
      </c>
      <c r="F51" s="15">
        <v>190000</v>
      </c>
      <c r="G51" s="15">
        <v>190000</v>
      </c>
      <c r="H51" s="15">
        <v>190000</v>
      </c>
      <c r="I51" s="15">
        <v>190000</v>
      </c>
      <c r="J51" s="15">
        <v>190000</v>
      </c>
      <c r="K51" s="15">
        <v>190000</v>
      </c>
      <c r="L51" s="15">
        <v>190000</v>
      </c>
      <c r="M51" s="15">
        <v>190000</v>
      </c>
      <c r="N51" s="15">
        <v>190000</v>
      </c>
      <c r="O51" s="15">
        <f>SUM(C51:N51)</f>
        <v>2280000</v>
      </c>
    </row>
    <row r="52" spans="1:15" ht="28.5" customHeight="1" x14ac:dyDescent="0.25">
      <c r="A52" s="11" t="s">
        <v>132</v>
      </c>
      <c r="B52" s="22" t="s">
        <v>65</v>
      </c>
      <c r="C52" s="15"/>
      <c r="D52" s="15"/>
      <c r="E52" s="15">
        <v>10000</v>
      </c>
      <c r="F52" s="15">
        <v>10000</v>
      </c>
      <c r="G52" s="15">
        <v>10000</v>
      </c>
      <c r="H52" s="15">
        <v>10000</v>
      </c>
      <c r="I52" s="15">
        <v>10000</v>
      </c>
      <c r="J52" s="15">
        <v>10000</v>
      </c>
      <c r="K52" s="15">
        <v>10000</v>
      </c>
      <c r="L52" s="15">
        <v>10000</v>
      </c>
      <c r="M52" s="15"/>
      <c r="N52" s="15"/>
      <c r="O52" s="15">
        <f>SUM(C52:N52)</f>
        <v>80000</v>
      </c>
    </row>
    <row r="53" spans="1:15" ht="15.75" x14ac:dyDescent="0.25">
      <c r="A53" s="64"/>
      <c r="B53" s="70" t="s">
        <v>42</v>
      </c>
      <c r="C53" s="58">
        <f>C52+C51+C50+C49+C48</f>
        <v>785000</v>
      </c>
      <c r="D53" s="58">
        <f t="shared" ref="D53:N53" si="4">D52+D51+D50+D49+D48</f>
        <v>785000</v>
      </c>
      <c r="E53" s="58">
        <f t="shared" si="4"/>
        <v>795000</v>
      </c>
      <c r="F53" s="58">
        <f t="shared" si="4"/>
        <v>720000</v>
      </c>
      <c r="G53" s="58">
        <f t="shared" si="4"/>
        <v>720000</v>
      </c>
      <c r="H53" s="58">
        <f t="shared" si="4"/>
        <v>720000</v>
      </c>
      <c r="I53" s="58">
        <f t="shared" si="4"/>
        <v>720000</v>
      </c>
      <c r="J53" s="58">
        <f t="shared" si="4"/>
        <v>720000</v>
      </c>
      <c r="K53" s="58">
        <f t="shared" si="4"/>
        <v>720000</v>
      </c>
      <c r="L53" s="58">
        <f t="shared" si="4"/>
        <v>795000</v>
      </c>
      <c r="M53" s="58">
        <f t="shared" si="4"/>
        <v>785000</v>
      </c>
      <c r="N53" s="58">
        <f t="shared" si="4"/>
        <v>785000</v>
      </c>
      <c r="O53" s="58">
        <f>O52+O51+O50+O49+O48</f>
        <v>9050000</v>
      </c>
    </row>
    <row r="54" spans="1:15" ht="31.5" customHeight="1" x14ac:dyDescent="0.25">
      <c r="A54" s="26" t="s">
        <v>60</v>
      </c>
      <c r="B54" s="25" t="s">
        <v>67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14"/>
    </row>
    <row r="55" spans="1:15" hidden="1" x14ac:dyDescent="0.25">
      <c r="A55" s="11" t="s">
        <v>68</v>
      </c>
      <c r="B55" s="20" t="s">
        <v>69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4"/>
    </row>
    <row r="56" spans="1:15" ht="27" hidden="1" customHeight="1" x14ac:dyDescent="0.25">
      <c r="A56" s="11" t="s">
        <v>70</v>
      </c>
      <c r="B56" s="22" t="s">
        <v>71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4"/>
    </row>
    <row r="57" spans="1:15" ht="28.5" customHeight="1" x14ac:dyDescent="0.25">
      <c r="A57" s="11" t="s">
        <v>133</v>
      </c>
      <c r="B57" s="28" t="s">
        <v>72</v>
      </c>
      <c r="C57" s="29">
        <v>10000</v>
      </c>
      <c r="D57" s="29">
        <v>10000</v>
      </c>
      <c r="E57" s="29">
        <v>10000</v>
      </c>
      <c r="F57" s="29">
        <v>10000</v>
      </c>
      <c r="G57" s="29">
        <v>10000</v>
      </c>
      <c r="H57" s="29">
        <v>10000</v>
      </c>
      <c r="I57" s="29">
        <v>10000</v>
      </c>
      <c r="J57" s="29">
        <v>10000</v>
      </c>
      <c r="K57" s="29">
        <v>10000</v>
      </c>
      <c r="L57" s="29">
        <v>10000</v>
      </c>
      <c r="M57" s="29">
        <v>10000</v>
      </c>
      <c r="N57" s="29">
        <v>10000</v>
      </c>
      <c r="O57" s="29">
        <f>SUM(C57:N57)</f>
        <v>120000</v>
      </c>
    </row>
    <row r="58" spans="1:15" ht="15.75" x14ac:dyDescent="0.25">
      <c r="A58" s="64"/>
      <c r="B58" s="71" t="s">
        <v>42</v>
      </c>
      <c r="C58" s="60">
        <f t="shared" ref="C58:O58" si="5">C57</f>
        <v>10000</v>
      </c>
      <c r="D58" s="60">
        <f t="shared" si="5"/>
        <v>10000</v>
      </c>
      <c r="E58" s="60">
        <f t="shared" si="5"/>
        <v>10000</v>
      </c>
      <c r="F58" s="60">
        <f t="shared" si="5"/>
        <v>10000</v>
      </c>
      <c r="G58" s="60">
        <f t="shared" si="5"/>
        <v>10000</v>
      </c>
      <c r="H58" s="60">
        <f t="shared" si="5"/>
        <v>10000</v>
      </c>
      <c r="I58" s="60">
        <f t="shared" si="5"/>
        <v>10000</v>
      </c>
      <c r="J58" s="60">
        <f t="shared" si="5"/>
        <v>10000</v>
      </c>
      <c r="K58" s="60">
        <f t="shared" si="5"/>
        <v>10000</v>
      </c>
      <c r="L58" s="60">
        <f t="shared" si="5"/>
        <v>10000</v>
      </c>
      <c r="M58" s="60">
        <f t="shared" si="5"/>
        <v>10000</v>
      </c>
      <c r="N58" s="60">
        <f t="shared" si="5"/>
        <v>10000</v>
      </c>
      <c r="O58" s="60">
        <f t="shared" si="5"/>
        <v>120000</v>
      </c>
    </row>
    <row r="59" spans="1:15" ht="15.75" x14ac:dyDescent="0.25">
      <c r="A59" s="12" t="s">
        <v>66</v>
      </c>
      <c r="B59" s="18" t="s">
        <v>74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4"/>
    </row>
    <row r="60" spans="1:15" x14ac:dyDescent="0.25">
      <c r="A60" s="11" t="s">
        <v>54</v>
      </c>
      <c r="B60" s="30" t="s">
        <v>76</v>
      </c>
      <c r="C60" s="15">
        <v>2500</v>
      </c>
      <c r="D60" s="15">
        <v>2500</v>
      </c>
      <c r="E60" s="15">
        <v>2500</v>
      </c>
      <c r="F60" s="15">
        <v>2500</v>
      </c>
      <c r="G60" s="15">
        <v>2500</v>
      </c>
      <c r="H60" s="15">
        <v>2500</v>
      </c>
      <c r="I60" s="15">
        <v>2500</v>
      </c>
      <c r="J60" s="15">
        <v>2500</v>
      </c>
      <c r="K60" s="15">
        <v>2500</v>
      </c>
      <c r="L60" s="15">
        <v>2500</v>
      </c>
      <c r="M60" s="15">
        <v>2500</v>
      </c>
      <c r="N60" s="15">
        <v>2500</v>
      </c>
      <c r="O60" s="15">
        <f>SUM(C60:N60)</f>
        <v>30000</v>
      </c>
    </row>
    <row r="61" spans="1:15" x14ac:dyDescent="0.25">
      <c r="A61" s="11" t="s">
        <v>56</v>
      </c>
      <c r="B61" s="30" t="s">
        <v>78</v>
      </c>
      <c r="C61" s="15">
        <v>5000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f t="shared" ref="O61:O68" si="6">SUM(C61:N61)</f>
        <v>5000</v>
      </c>
    </row>
    <row r="62" spans="1:15" ht="27" customHeight="1" x14ac:dyDescent="0.25">
      <c r="A62" s="11" t="s">
        <v>134</v>
      </c>
      <c r="B62" s="22" t="s">
        <v>80</v>
      </c>
      <c r="C62" s="24">
        <v>0</v>
      </c>
      <c r="D62" s="24">
        <v>0</v>
      </c>
      <c r="E62" s="24">
        <v>0</v>
      </c>
      <c r="F62" s="24">
        <v>10000</v>
      </c>
      <c r="G62" s="24">
        <v>0</v>
      </c>
      <c r="H62" s="24">
        <v>0</v>
      </c>
      <c r="I62" s="24">
        <v>0</v>
      </c>
      <c r="J62" s="24">
        <v>0</v>
      </c>
      <c r="K62" s="24">
        <v>10000</v>
      </c>
      <c r="L62" s="24">
        <v>0</v>
      </c>
      <c r="M62" s="24">
        <v>0</v>
      </c>
      <c r="N62" s="24">
        <v>0</v>
      </c>
      <c r="O62" s="15">
        <f t="shared" si="6"/>
        <v>20000</v>
      </c>
    </row>
    <row r="63" spans="1:15" ht="21" customHeight="1" x14ac:dyDescent="0.25">
      <c r="A63" s="11" t="s">
        <v>135</v>
      </c>
      <c r="B63" s="22" t="s">
        <v>81</v>
      </c>
      <c r="C63" s="15">
        <v>483000</v>
      </c>
      <c r="D63" s="15">
        <v>483000</v>
      </c>
      <c r="E63" s="15">
        <v>483000</v>
      </c>
      <c r="F63" s="15">
        <v>520000</v>
      </c>
      <c r="G63" s="15">
        <v>520000</v>
      </c>
      <c r="H63" s="15">
        <v>520000</v>
      </c>
      <c r="I63" s="15">
        <v>520000</v>
      </c>
      <c r="J63" s="15">
        <v>520000</v>
      </c>
      <c r="K63" s="15">
        <v>520000</v>
      </c>
      <c r="L63" s="15">
        <v>520000</v>
      </c>
      <c r="M63" s="15">
        <v>520000</v>
      </c>
      <c r="N63" s="15">
        <v>520000</v>
      </c>
      <c r="O63" s="15">
        <f t="shared" si="6"/>
        <v>6129000</v>
      </c>
    </row>
    <row r="64" spans="1:15" ht="21" customHeight="1" x14ac:dyDescent="0.25">
      <c r="A64" s="11" t="s">
        <v>136</v>
      </c>
      <c r="B64" s="22" t="s">
        <v>82</v>
      </c>
      <c r="C64" s="15">
        <v>55500</v>
      </c>
      <c r="D64" s="15">
        <v>55500</v>
      </c>
      <c r="E64" s="15">
        <v>55500</v>
      </c>
      <c r="F64" s="15">
        <v>60000</v>
      </c>
      <c r="G64" s="15">
        <v>60000</v>
      </c>
      <c r="H64" s="15">
        <v>60000</v>
      </c>
      <c r="I64" s="15">
        <v>60000</v>
      </c>
      <c r="J64" s="15">
        <v>60000</v>
      </c>
      <c r="K64" s="15">
        <v>60000</v>
      </c>
      <c r="L64" s="15">
        <v>60000</v>
      </c>
      <c r="M64" s="15">
        <v>60000</v>
      </c>
      <c r="N64" s="15">
        <v>60000</v>
      </c>
      <c r="O64" s="15">
        <f t="shared" si="6"/>
        <v>706500</v>
      </c>
    </row>
    <row r="65" spans="1:19" ht="31.5" customHeight="1" x14ac:dyDescent="0.25">
      <c r="A65" s="11" t="s">
        <v>137</v>
      </c>
      <c r="B65" s="22" t="s">
        <v>147</v>
      </c>
      <c r="C65" s="15">
        <v>3000</v>
      </c>
      <c r="D65" s="15">
        <v>3000</v>
      </c>
      <c r="E65" s="15">
        <v>3000</v>
      </c>
      <c r="F65" s="15">
        <v>3000</v>
      </c>
      <c r="G65" s="15">
        <v>3000</v>
      </c>
      <c r="H65" s="15">
        <v>3000</v>
      </c>
      <c r="I65" s="15">
        <v>3000</v>
      </c>
      <c r="J65" s="15">
        <v>3000</v>
      </c>
      <c r="K65" s="15">
        <v>3000</v>
      </c>
      <c r="L65" s="15">
        <v>3000</v>
      </c>
      <c r="M65" s="15">
        <v>3000</v>
      </c>
      <c r="N65" s="15">
        <v>3000</v>
      </c>
      <c r="O65" s="15">
        <f t="shared" si="6"/>
        <v>36000</v>
      </c>
    </row>
    <row r="66" spans="1:19" s="72" customFormat="1" ht="26.25" customHeight="1" x14ac:dyDescent="0.25">
      <c r="A66" s="77" t="s">
        <v>138</v>
      </c>
      <c r="B66" s="73" t="s">
        <v>83</v>
      </c>
      <c r="C66" s="74">
        <v>2000</v>
      </c>
      <c r="D66" s="74">
        <v>2000</v>
      </c>
      <c r="E66" s="74">
        <v>2000</v>
      </c>
      <c r="F66" s="74">
        <v>2000</v>
      </c>
      <c r="G66" s="74">
        <v>2000</v>
      </c>
      <c r="H66" s="74">
        <v>2000</v>
      </c>
      <c r="I66" s="74">
        <v>2000</v>
      </c>
      <c r="J66" s="74">
        <v>2000</v>
      </c>
      <c r="K66" s="74">
        <v>2000</v>
      </c>
      <c r="L66" s="74">
        <v>2000</v>
      </c>
      <c r="M66" s="74">
        <v>2000</v>
      </c>
      <c r="N66" s="74">
        <v>2000</v>
      </c>
      <c r="O66" s="74">
        <f t="shared" si="6"/>
        <v>24000</v>
      </c>
    </row>
    <row r="67" spans="1:19" ht="26.25" customHeight="1" x14ac:dyDescent="0.25">
      <c r="A67" s="11" t="s">
        <v>139</v>
      </c>
      <c r="B67" s="22" t="s">
        <v>84</v>
      </c>
      <c r="C67" s="15">
        <v>1000</v>
      </c>
      <c r="D67" s="15">
        <v>1000</v>
      </c>
      <c r="E67" s="15">
        <v>1000</v>
      </c>
      <c r="F67" s="15">
        <v>1000</v>
      </c>
      <c r="G67" s="15">
        <v>1000</v>
      </c>
      <c r="H67" s="15">
        <v>1000</v>
      </c>
      <c r="I67" s="15">
        <v>1000</v>
      </c>
      <c r="J67" s="15">
        <v>1000</v>
      </c>
      <c r="K67" s="15">
        <v>1000</v>
      </c>
      <c r="L67" s="15">
        <v>1000</v>
      </c>
      <c r="M67" s="15">
        <v>1000</v>
      </c>
      <c r="N67" s="15">
        <v>1000</v>
      </c>
      <c r="O67" s="15">
        <f t="shared" si="6"/>
        <v>12000</v>
      </c>
    </row>
    <row r="68" spans="1:19" ht="26.25" customHeight="1" x14ac:dyDescent="0.25">
      <c r="A68" s="75" t="s">
        <v>140</v>
      </c>
      <c r="B68" s="22" t="s">
        <v>141</v>
      </c>
      <c r="C68" s="15">
        <v>57500</v>
      </c>
      <c r="D68" s="15">
        <v>57500</v>
      </c>
      <c r="E68" s="15">
        <v>57500</v>
      </c>
      <c r="F68" s="15">
        <v>57500</v>
      </c>
      <c r="G68" s="15">
        <v>57500</v>
      </c>
      <c r="H68" s="15">
        <v>57500</v>
      </c>
      <c r="I68" s="15">
        <v>57500</v>
      </c>
      <c r="J68" s="15">
        <v>57500</v>
      </c>
      <c r="K68" s="15">
        <v>57500</v>
      </c>
      <c r="L68" s="15">
        <v>57500</v>
      </c>
      <c r="M68" s="15">
        <v>57500</v>
      </c>
      <c r="N68" s="15">
        <v>57500</v>
      </c>
      <c r="O68" s="15">
        <f t="shared" si="6"/>
        <v>690000</v>
      </c>
      <c r="P68" s="85"/>
      <c r="Q68" s="86"/>
      <c r="R68" s="86"/>
      <c r="S68" s="86"/>
    </row>
    <row r="69" spans="1:19" s="72" customFormat="1" ht="26.25" customHeight="1" x14ac:dyDescent="0.25">
      <c r="A69" s="77" t="s">
        <v>149</v>
      </c>
      <c r="B69" s="73" t="s">
        <v>150</v>
      </c>
      <c r="C69" s="74">
        <v>50000</v>
      </c>
      <c r="D69" s="74">
        <v>50000</v>
      </c>
      <c r="E69" s="74">
        <v>50000</v>
      </c>
      <c r="F69" s="74">
        <v>50000</v>
      </c>
      <c r="G69" s="74">
        <v>50000</v>
      </c>
      <c r="H69" s="74">
        <v>50000</v>
      </c>
      <c r="I69" s="74">
        <v>50000</v>
      </c>
      <c r="J69" s="74">
        <v>50000</v>
      </c>
      <c r="K69" s="74">
        <v>50000</v>
      </c>
      <c r="L69" s="74">
        <v>50000</v>
      </c>
      <c r="M69" s="74">
        <v>50000</v>
      </c>
      <c r="N69" s="74">
        <v>50000</v>
      </c>
      <c r="O69" s="74">
        <f>SUM(C69:N69)</f>
        <v>600000</v>
      </c>
      <c r="P69" s="76"/>
      <c r="Q69" s="76"/>
      <c r="R69" s="76"/>
      <c r="S69" s="76"/>
    </row>
    <row r="70" spans="1:19" ht="15.75" x14ac:dyDescent="0.25">
      <c r="A70" s="64"/>
      <c r="B70" s="70" t="s">
        <v>42</v>
      </c>
      <c r="C70" s="61">
        <f>C69+C68+C67+C66+C65+C64+C63+C62+C61+C60</f>
        <v>659500</v>
      </c>
      <c r="D70" s="61">
        <f t="shared" ref="D70:N70" si="7">D69+D68+D67+D66+D65+D64+D63+D62+D61+D60</f>
        <v>654500</v>
      </c>
      <c r="E70" s="61">
        <f t="shared" si="7"/>
        <v>654500</v>
      </c>
      <c r="F70" s="61">
        <f t="shared" si="7"/>
        <v>706000</v>
      </c>
      <c r="G70" s="61">
        <f t="shared" si="7"/>
        <v>696000</v>
      </c>
      <c r="H70" s="61">
        <f t="shared" si="7"/>
        <v>696000</v>
      </c>
      <c r="I70" s="61">
        <f t="shared" si="7"/>
        <v>696000</v>
      </c>
      <c r="J70" s="61">
        <f t="shared" si="7"/>
        <v>696000</v>
      </c>
      <c r="K70" s="61">
        <f t="shared" si="7"/>
        <v>706000</v>
      </c>
      <c r="L70" s="61">
        <f t="shared" si="7"/>
        <v>696000</v>
      </c>
      <c r="M70" s="61">
        <f t="shared" si="7"/>
        <v>696000</v>
      </c>
      <c r="N70" s="61">
        <f t="shared" si="7"/>
        <v>696000</v>
      </c>
      <c r="O70" s="61">
        <f>SUM(C70:N70)</f>
        <v>8252500</v>
      </c>
    </row>
    <row r="71" spans="1:19" ht="31.5" hidden="1" customHeight="1" x14ac:dyDescent="0.25">
      <c r="A71" s="11" t="s">
        <v>85</v>
      </c>
      <c r="B71" s="22" t="s">
        <v>86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4"/>
    </row>
    <row r="72" spans="1:19" ht="22.5" customHeight="1" x14ac:dyDescent="0.25">
      <c r="A72" s="12" t="s">
        <v>73</v>
      </c>
      <c r="B72" s="38" t="s">
        <v>88</v>
      </c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14"/>
    </row>
    <row r="73" spans="1:19" ht="27" customHeight="1" x14ac:dyDescent="0.25">
      <c r="A73" s="75" t="s">
        <v>75</v>
      </c>
      <c r="B73" s="40" t="s">
        <v>148</v>
      </c>
      <c r="C73" s="41">
        <v>10000</v>
      </c>
      <c r="D73" s="41">
        <v>10000</v>
      </c>
      <c r="E73" s="41">
        <v>10000</v>
      </c>
      <c r="F73" s="41">
        <v>10000</v>
      </c>
      <c r="G73" s="41">
        <v>15000</v>
      </c>
      <c r="H73" s="41">
        <v>15000</v>
      </c>
      <c r="I73" s="41">
        <v>15000</v>
      </c>
      <c r="J73" s="41">
        <v>15000</v>
      </c>
      <c r="K73" s="41">
        <v>15000</v>
      </c>
      <c r="L73" s="41">
        <v>10000</v>
      </c>
      <c r="M73" s="41">
        <v>10000</v>
      </c>
      <c r="N73" s="41">
        <v>10000</v>
      </c>
      <c r="O73" s="15">
        <f>SUM(C73:N73)</f>
        <v>145000</v>
      </c>
    </row>
    <row r="74" spans="1:19" x14ac:dyDescent="0.25">
      <c r="A74" s="11" t="s">
        <v>77</v>
      </c>
      <c r="B74" s="20" t="s">
        <v>89</v>
      </c>
      <c r="C74" s="41">
        <v>500</v>
      </c>
      <c r="D74" s="41">
        <v>500</v>
      </c>
      <c r="E74" s="41">
        <v>500</v>
      </c>
      <c r="F74" s="41">
        <v>500</v>
      </c>
      <c r="G74" s="41">
        <v>500</v>
      </c>
      <c r="H74" s="41">
        <v>500</v>
      </c>
      <c r="I74" s="41">
        <v>500</v>
      </c>
      <c r="J74" s="41">
        <v>500</v>
      </c>
      <c r="K74" s="41">
        <v>500</v>
      </c>
      <c r="L74" s="41">
        <v>500</v>
      </c>
      <c r="M74" s="41">
        <v>500</v>
      </c>
      <c r="N74" s="41">
        <v>500</v>
      </c>
      <c r="O74" s="15">
        <f>SUM(C74:N74)</f>
        <v>6000</v>
      </c>
    </row>
    <row r="75" spans="1:19" x14ac:dyDescent="0.25">
      <c r="A75" s="11" t="s">
        <v>79</v>
      </c>
      <c r="B75" s="20" t="s">
        <v>90</v>
      </c>
      <c r="C75" s="41">
        <v>10000</v>
      </c>
      <c r="D75" s="41">
        <v>10000</v>
      </c>
      <c r="E75" s="41">
        <v>10000</v>
      </c>
      <c r="F75" s="41"/>
      <c r="G75" s="41"/>
      <c r="H75" s="41"/>
      <c r="I75" s="41"/>
      <c r="J75" s="41"/>
      <c r="K75" s="41"/>
      <c r="L75" s="41"/>
      <c r="M75" s="41">
        <v>10000</v>
      </c>
      <c r="N75" s="41">
        <v>10000</v>
      </c>
      <c r="O75" s="15">
        <f>N75+M75+C75+D75+E75</f>
        <v>50000</v>
      </c>
    </row>
    <row r="76" spans="1:19" ht="15.75" x14ac:dyDescent="0.25">
      <c r="A76" s="68"/>
      <c r="B76" s="65" t="s">
        <v>42</v>
      </c>
      <c r="C76" s="60">
        <f>C75+C74+C73</f>
        <v>20500</v>
      </c>
      <c r="D76" s="60">
        <f>D75+D74+D73</f>
        <v>20500</v>
      </c>
      <c r="E76" s="60">
        <f>E75+E74+E73</f>
        <v>20500</v>
      </c>
      <c r="F76" s="60">
        <f t="shared" ref="F76:L76" si="8">F74+F73</f>
        <v>10500</v>
      </c>
      <c r="G76" s="60">
        <f t="shared" si="8"/>
        <v>15500</v>
      </c>
      <c r="H76" s="60">
        <f t="shared" si="8"/>
        <v>15500</v>
      </c>
      <c r="I76" s="60">
        <f t="shared" si="8"/>
        <v>15500</v>
      </c>
      <c r="J76" s="60">
        <f t="shared" si="8"/>
        <v>15500</v>
      </c>
      <c r="K76" s="60">
        <f t="shared" si="8"/>
        <v>15500</v>
      </c>
      <c r="L76" s="60">
        <f t="shared" si="8"/>
        <v>10500</v>
      </c>
      <c r="M76" s="60">
        <f>M75+M74+M73</f>
        <v>20500</v>
      </c>
      <c r="N76" s="60">
        <f>N75+N74+N73</f>
        <v>20500</v>
      </c>
      <c r="O76" s="58">
        <f>O75+O74+O73</f>
        <v>201000</v>
      </c>
    </row>
    <row r="77" spans="1:19" ht="15.75" x14ac:dyDescent="0.25">
      <c r="A77" s="64" t="s">
        <v>142</v>
      </c>
      <c r="B77" s="65" t="s">
        <v>92</v>
      </c>
      <c r="C77" s="60"/>
      <c r="D77" s="60"/>
      <c r="E77" s="60">
        <v>100000</v>
      </c>
      <c r="F77" s="60"/>
      <c r="G77" s="60"/>
      <c r="H77" s="60"/>
      <c r="I77" s="60"/>
      <c r="J77" s="60"/>
      <c r="K77" s="60"/>
      <c r="L77" s="60"/>
      <c r="M77" s="60"/>
      <c r="N77" s="60">
        <v>100000</v>
      </c>
      <c r="O77" s="58">
        <f>N77+H77+E77</f>
        <v>200000</v>
      </c>
    </row>
    <row r="78" spans="1:19" ht="32.25" customHeight="1" x14ac:dyDescent="0.25">
      <c r="A78" s="12" t="s">
        <v>87</v>
      </c>
      <c r="B78" s="25" t="s">
        <v>94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4"/>
    </row>
    <row r="79" spans="1:19" ht="30.75" hidden="1" customHeight="1" x14ac:dyDescent="0.25">
      <c r="A79" s="11" t="s">
        <v>95</v>
      </c>
      <c r="B79" s="22" t="s">
        <v>96</v>
      </c>
      <c r="C79" s="24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14"/>
    </row>
    <row r="80" spans="1:19" s="72" customFormat="1" ht="26.25" customHeight="1" x14ac:dyDescent="0.25">
      <c r="A80" s="78" t="s">
        <v>143</v>
      </c>
      <c r="B80" s="73" t="s">
        <v>98</v>
      </c>
      <c r="C80" s="74"/>
      <c r="D80" s="74"/>
      <c r="E80" s="74"/>
      <c r="F80" s="74"/>
      <c r="G80" s="79"/>
      <c r="H80" s="79">
        <v>50000</v>
      </c>
      <c r="I80" s="79">
        <v>50000</v>
      </c>
      <c r="J80" s="79">
        <v>50000</v>
      </c>
      <c r="K80" s="79"/>
      <c r="L80" s="79"/>
      <c r="M80" s="79"/>
      <c r="N80" s="79"/>
      <c r="O80" s="74">
        <f>SUM(C80:N80)</f>
        <v>150000</v>
      </c>
    </row>
    <row r="81" spans="1:24" ht="15.75" x14ac:dyDescent="0.25">
      <c r="A81" s="64"/>
      <c r="B81" s="69" t="s">
        <v>42</v>
      </c>
      <c r="C81" s="61">
        <v>0</v>
      </c>
      <c r="D81" s="62">
        <v>0</v>
      </c>
      <c r="E81" s="62">
        <v>0</v>
      </c>
      <c r="F81" s="62">
        <v>0</v>
      </c>
      <c r="G81" s="62">
        <f t="shared" ref="G81:O81" si="9">G80</f>
        <v>0</v>
      </c>
      <c r="H81" s="62">
        <f t="shared" si="9"/>
        <v>50000</v>
      </c>
      <c r="I81" s="62">
        <f t="shared" si="9"/>
        <v>50000</v>
      </c>
      <c r="J81" s="62">
        <f t="shared" si="9"/>
        <v>50000</v>
      </c>
      <c r="K81" s="62">
        <f t="shared" si="9"/>
        <v>0</v>
      </c>
      <c r="L81" s="62">
        <f t="shared" si="9"/>
        <v>0</v>
      </c>
      <c r="M81" s="62">
        <f t="shared" si="9"/>
        <v>0</v>
      </c>
      <c r="N81" s="62">
        <f t="shared" si="9"/>
        <v>0</v>
      </c>
      <c r="O81" s="62">
        <f t="shared" si="9"/>
        <v>150000</v>
      </c>
    </row>
    <row r="82" spans="1:24" ht="33.75" customHeight="1" x14ac:dyDescent="0.25">
      <c r="A82" s="26" t="s">
        <v>91</v>
      </c>
      <c r="B82" s="38" t="s">
        <v>100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4"/>
    </row>
    <row r="83" spans="1:24" s="72" customFormat="1" ht="33" customHeight="1" x14ac:dyDescent="0.25">
      <c r="A83" s="78" t="s">
        <v>85</v>
      </c>
      <c r="B83" s="73" t="s">
        <v>102</v>
      </c>
      <c r="C83" s="74">
        <v>3000</v>
      </c>
      <c r="D83" s="74">
        <v>3000</v>
      </c>
      <c r="E83" s="74">
        <v>3000</v>
      </c>
      <c r="F83" s="74">
        <v>3000</v>
      </c>
      <c r="G83" s="74">
        <v>3000</v>
      </c>
      <c r="H83" s="74">
        <v>3000</v>
      </c>
      <c r="I83" s="74">
        <v>3000</v>
      </c>
      <c r="J83" s="74">
        <v>3000</v>
      </c>
      <c r="K83" s="74">
        <v>3000</v>
      </c>
      <c r="L83" s="74">
        <v>3000</v>
      </c>
      <c r="M83" s="74">
        <v>3000</v>
      </c>
      <c r="N83" s="74">
        <v>3000</v>
      </c>
      <c r="O83" s="74">
        <f>SUM(C83:N83)</f>
        <v>36000</v>
      </c>
    </row>
    <row r="84" spans="1:24" s="72" customFormat="1" ht="39" customHeight="1" x14ac:dyDescent="0.25">
      <c r="A84" s="78" t="s">
        <v>144</v>
      </c>
      <c r="B84" s="80" t="s">
        <v>103</v>
      </c>
      <c r="C84" s="74">
        <v>15000</v>
      </c>
      <c r="D84" s="74">
        <v>15000</v>
      </c>
      <c r="E84" s="74">
        <v>15000</v>
      </c>
      <c r="F84" s="74">
        <v>15000</v>
      </c>
      <c r="G84" s="74">
        <v>15000</v>
      </c>
      <c r="H84" s="74">
        <v>15000</v>
      </c>
      <c r="I84" s="74">
        <v>15000</v>
      </c>
      <c r="J84" s="74">
        <v>15000</v>
      </c>
      <c r="K84" s="74">
        <v>15000</v>
      </c>
      <c r="L84" s="74">
        <v>15000</v>
      </c>
      <c r="M84" s="74">
        <v>15000</v>
      </c>
      <c r="N84" s="74">
        <v>15000</v>
      </c>
      <c r="O84" s="74">
        <f>SUM(C84:N84)</f>
        <v>180000</v>
      </c>
    </row>
    <row r="85" spans="1:24" ht="19.5" customHeight="1" x14ac:dyDescent="0.25">
      <c r="A85" s="68"/>
      <c r="B85" s="67" t="s">
        <v>42</v>
      </c>
      <c r="C85" s="61">
        <f t="shared" ref="C85:O85" si="10">C84+C83</f>
        <v>18000</v>
      </c>
      <c r="D85" s="62">
        <f t="shared" si="10"/>
        <v>18000</v>
      </c>
      <c r="E85" s="62">
        <f t="shared" si="10"/>
        <v>18000</v>
      </c>
      <c r="F85" s="62">
        <f t="shared" si="10"/>
        <v>18000</v>
      </c>
      <c r="G85" s="62">
        <f t="shared" si="10"/>
        <v>18000</v>
      </c>
      <c r="H85" s="62">
        <f t="shared" si="10"/>
        <v>18000</v>
      </c>
      <c r="I85" s="62">
        <f t="shared" si="10"/>
        <v>18000</v>
      </c>
      <c r="J85" s="62">
        <f t="shared" si="10"/>
        <v>18000</v>
      </c>
      <c r="K85" s="62">
        <f t="shared" si="10"/>
        <v>18000</v>
      </c>
      <c r="L85" s="62">
        <f t="shared" si="10"/>
        <v>18000</v>
      </c>
      <c r="M85" s="62">
        <f t="shared" si="10"/>
        <v>18000</v>
      </c>
      <c r="N85" s="62">
        <f t="shared" si="10"/>
        <v>18000</v>
      </c>
      <c r="O85" s="60">
        <f t="shared" si="10"/>
        <v>216000</v>
      </c>
    </row>
    <row r="86" spans="1:24" ht="26.25" customHeight="1" x14ac:dyDescent="0.25">
      <c r="A86" s="12" t="s">
        <v>93</v>
      </c>
      <c r="B86" s="38" t="s">
        <v>104</v>
      </c>
      <c r="C86" s="24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9"/>
    </row>
    <row r="87" spans="1:24" ht="39" customHeight="1" x14ac:dyDescent="0.25">
      <c r="A87" s="11" t="s">
        <v>97</v>
      </c>
      <c r="B87" s="40" t="s">
        <v>105</v>
      </c>
      <c r="C87" s="24">
        <v>110000</v>
      </c>
      <c r="D87" s="42"/>
      <c r="E87" s="42"/>
      <c r="F87" s="42">
        <v>110000</v>
      </c>
      <c r="G87" s="42"/>
      <c r="H87" s="42"/>
      <c r="I87" s="42">
        <v>110000</v>
      </c>
      <c r="J87" s="42"/>
      <c r="K87" s="42"/>
      <c r="L87" s="42">
        <v>110000</v>
      </c>
      <c r="M87" s="42"/>
      <c r="N87" s="42"/>
      <c r="O87" s="41">
        <f>SUM(C87:N87)</f>
        <v>440000</v>
      </c>
    </row>
    <row r="88" spans="1:24" ht="39" customHeight="1" x14ac:dyDescent="0.25">
      <c r="A88" s="11" t="s">
        <v>145</v>
      </c>
      <c r="B88" s="40" t="s">
        <v>106</v>
      </c>
      <c r="C88" s="24">
        <v>25000</v>
      </c>
      <c r="D88" s="42"/>
      <c r="E88" s="42"/>
      <c r="F88" s="42">
        <v>25000</v>
      </c>
      <c r="G88" s="42"/>
      <c r="H88" s="42"/>
      <c r="I88" s="42">
        <v>25000</v>
      </c>
      <c r="J88" s="42"/>
      <c r="K88" s="42"/>
      <c r="L88" s="42">
        <v>25000</v>
      </c>
      <c r="M88" s="42"/>
      <c r="N88" s="42"/>
      <c r="O88" s="41">
        <f>SUM(C88:N88)</f>
        <v>100000</v>
      </c>
    </row>
    <row r="89" spans="1:24" ht="15.75" x14ac:dyDescent="0.25">
      <c r="A89" s="64"/>
      <c r="B89" s="67" t="s">
        <v>42</v>
      </c>
      <c r="C89" s="61">
        <f>C88+C87</f>
        <v>135000</v>
      </c>
      <c r="D89" s="62">
        <v>0</v>
      </c>
      <c r="E89" s="62">
        <v>0</v>
      </c>
      <c r="F89" s="62">
        <f>F88+F87</f>
        <v>135000</v>
      </c>
      <c r="G89" s="62">
        <v>0</v>
      </c>
      <c r="H89" s="62">
        <v>0</v>
      </c>
      <c r="I89" s="62">
        <f>I88+I87</f>
        <v>135000</v>
      </c>
      <c r="J89" s="62">
        <v>0</v>
      </c>
      <c r="K89" s="62">
        <v>0</v>
      </c>
      <c r="L89" s="62">
        <f>L88+L87</f>
        <v>135000</v>
      </c>
      <c r="M89" s="62">
        <v>0</v>
      </c>
      <c r="N89" s="62">
        <v>0</v>
      </c>
      <c r="O89" s="62">
        <f>O88+O87</f>
        <v>540000</v>
      </c>
    </row>
    <row r="90" spans="1:24" ht="15.75" x14ac:dyDescent="0.25">
      <c r="A90" s="12" t="s">
        <v>99</v>
      </c>
      <c r="B90" s="13" t="s">
        <v>108</v>
      </c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spans="1:24" x14ac:dyDescent="0.25">
      <c r="A91" s="11" t="s">
        <v>101</v>
      </c>
      <c r="B91" s="20" t="s">
        <v>109</v>
      </c>
      <c r="C91" s="15">
        <v>60000</v>
      </c>
      <c r="D91" s="15">
        <v>0</v>
      </c>
      <c r="E91" s="15">
        <v>0</v>
      </c>
      <c r="F91" s="15">
        <v>60000</v>
      </c>
      <c r="G91" s="15">
        <v>0</v>
      </c>
      <c r="H91" s="15">
        <v>0</v>
      </c>
      <c r="I91" s="15">
        <v>60000</v>
      </c>
      <c r="J91" s="63">
        <v>0</v>
      </c>
      <c r="K91" s="15">
        <v>0</v>
      </c>
      <c r="L91" s="15">
        <v>60000</v>
      </c>
      <c r="M91" s="15">
        <v>0</v>
      </c>
      <c r="N91" s="15">
        <v>0</v>
      </c>
      <c r="O91" s="15">
        <f>SUM(C91:N91)</f>
        <v>240000</v>
      </c>
    </row>
    <row r="92" spans="1:24" ht="15.75" x14ac:dyDescent="0.25">
      <c r="A92" s="64"/>
      <c r="B92" s="65" t="s">
        <v>42</v>
      </c>
      <c r="C92" s="58">
        <f>C91</f>
        <v>60000</v>
      </c>
      <c r="D92" s="58">
        <v>0</v>
      </c>
      <c r="E92" s="58">
        <v>0</v>
      </c>
      <c r="F92" s="58">
        <f>F91</f>
        <v>60000</v>
      </c>
      <c r="G92" s="58">
        <v>0</v>
      </c>
      <c r="H92" s="58">
        <v>0</v>
      </c>
      <c r="I92" s="58">
        <f>I91</f>
        <v>60000</v>
      </c>
      <c r="J92" s="66">
        <v>0</v>
      </c>
      <c r="K92" s="58">
        <v>0</v>
      </c>
      <c r="L92" s="58">
        <f>L91</f>
        <v>60000</v>
      </c>
      <c r="M92" s="58">
        <v>0</v>
      </c>
      <c r="N92" s="66">
        <v>0</v>
      </c>
      <c r="O92" s="66">
        <f>L92+I92+F92+C92</f>
        <v>240000</v>
      </c>
    </row>
    <row r="93" spans="1:24" ht="18.75" x14ac:dyDescent="0.3">
      <c r="A93" s="12"/>
      <c r="B93" s="44" t="s">
        <v>146</v>
      </c>
      <c r="C93" s="21">
        <f>C92+C89+C85+C81+C76+C70+C58+C53+C46+C40+C35+C33</f>
        <v>2005000</v>
      </c>
      <c r="D93" s="21">
        <f>D92+D89+D85+D81+D76+D70+D58+D53+D46+D40+D35+D33</f>
        <v>1805000</v>
      </c>
      <c r="E93" s="21">
        <f>E92+E89+E85+E81+E77+E76+E70+E58+E53+E46+F40+F35+F33</f>
        <v>1915000</v>
      </c>
      <c r="F93" s="21">
        <f>F92+F89+F85+F81+F76+F70+F58+F53+F46+F40+F35+F33</f>
        <v>1976500</v>
      </c>
      <c r="G93" s="21">
        <f>G92+G89+G85+G81+G76+G70+G58+G53+G46+G40+G35+G33</f>
        <v>1776500</v>
      </c>
      <c r="H93" s="21">
        <f>H92+H89+H85+H81+H77+H76+H70+H58+H53+H46+H40+H35+H33</f>
        <v>1826500</v>
      </c>
      <c r="I93" s="21">
        <f>I92+I89+I85+I81+I76+I70+I58+I53+I46+I40+I35+I33</f>
        <v>2021500</v>
      </c>
      <c r="J93" s="53">
        <f>J92+J89+J85+J81+J76+J70+J58+J53+J46+J40+J35+J33</f>
        <v>1826500</v>
      </c>
      <c r="K93" s="21">
        <f>K92+K89+K85+K81+K76+K70+K58+K53+K46+K40+K35+K33</f>
        <v>1786500</v>
      </c>
      <c r="L93" s="21">
        <f>L92+L89+L85+L81+L76+L70+L58+L53+L46+L40+L35+L33</f>
        <v>2041500</v>
      </c>
      <c r="M93" s="21">
        <f>M92+M89+M85+M81+M76+M70+M58+M53+M46+M40+M35+M33</f>
        <v>1846500</v>
      </c>
      <c r="N93" s="54">
        <f>N92+N89+N85+N81+N77+N76+N70+N58+N53+N46+N40+N35+N33</f>
        <v>2186500</v>
      </c>
      <c r="O93" s="54">
        <f>SUM(C93:N93)</f>
        <v>23013500</v>
      </c>
    </row>
    <row r="94" spans="1:24" ht="31.5" customHeight="1" x14ac:dyDescent="0.25">
      <c r="A94" s="12" t="s">
        <v>107</v>
      </c>
      <c r="B94" s="18" t="s">
        <v>110</v>
      </c>
      <c r="C94" s="21"/>
      <c r="D94" s="21"/>
      <c r="E94" s="21"/>
      <c r="F94" s="21"/>
      <c r="G94" s="21"/>
      <c r="H94" s="21"/>
      <c r="I94" s="21"/>
      <c r="J94" s="53"/>
      <c r="K94" s="21"/>
      <c r="L94" s="21"/>
      <c r="M94" s="21"/>
      <c r="N94" s="54"/>
      <c r="O94" s="54">
        <v>2646571</v>
      </c>
      <c r="P94" s="101" t="s">
        <v>152</v>
      </c>
      <c r="Q94" s="83"/>
      <c r="R94" s="83"/>
      <c r="S94" s="83"/>
      <c r="T94" s="83"/>
      <c r="U94" s="83"/>
      <c r="V94" s="83"/>
      <c r="W94" s="83"/>
      <c r="X94" s="84"/>
    </row>
    <row r="95" spans="1:24" ht="18.75" x14ac:dyDescent="0.3">
      <c r="A95" s="43"/>
      <c r="B95" s="44" t="s">
        <v>111</v>
      </c>
      <c r="C95" s="45"/>
      <c r="D95" s="45"/>
      <c r="E95" s="45"/>
      <c r="F95" s="45"/>
      <c r="G95" s="45"/>
      <c r="H95" s="45"/>
      <c r="I95" s="45"/>
      <c r="J95" s="55"/>
      <c r="K95" s="45"/>
      <c r="L95" s="45"/>
      <c r="M95" s="45"/>
      <c r="N95" s="56"/>
      <c r="O95" s="56">
        <f>O94+O93</f>
        <v>25660071</v>
      </c>
      <c r="P95" s="100"/>
    </row>
    <row r="96" spans="1:24" s="1" customFormat="1" ht="15.75" x14ac:dyDescent="0.25">
      <c r="A96" s="46"/>
      <c r="B96" s="47" t="s">
        <v>112</v>
      </c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>
        <f>O27-O95</f>
        <v>-2159071</v>
      </c>
    </row>
    <row r="97" spans="1:15" s="1" customFormat="1" ht="15.75" x14ac:dyDescent="0.25">
      <c r="A97" s="46"/>
      <c r="B97" s="47" t="s">
        <v>113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>
        <f>O95-O27</f>
        <v>2159071</v>
      </c>
    </row>
    <row r="98" spans="1:15" ht="15.75" x14ac:dyDescent="0.25">
      <c r="A98" s="49"/>
      <c r="B98" s="50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</row>
    <row r="99" spans="1:15" ht="33.75" customHeight="1" x14ac:dyDescent="0.25">
      <c r="A99" s="87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</row>
    <row r="100" spans="1:15" ht="15.75" x14ac:dyDescent="0.25">
      <c r="B100" s="52"/>
    </row>
  </sheetData>
  <mergeCells count="6">
    <mergeCell ref="P68:S68"/>
    <mergeCell ref="A99:O99"/>
    <mergeCell ref="B11:B12"/>
    <mergeCell ref="A8:O9"/>
    <mergeCell ref="A28:O28"/>
    <mergeCell ref="A14:O1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 Александр</dc:creator>
  <cp:lastModifiedBy>Admin</cp:lastModifiedBy>
  <cp:lastPrinted>2017-04-21T09:38:49Z</cp:lastPrinted>
  <dcterms:created xsi:type="dcterms:W3CDTF">2017-04-20T13:00:37Z</dcterms:created>
  <dcterms:modified xsi:type="dcterms:W3CDTF">2025-04-22T05:53:25Z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BB7AC15C7A574E6DB21D98E416E823F0_13</vt:lpwstr>
  </property>
  <property fmtid="{D5CDD505-2E9C-101B-9397-08002B2CF9AE}" pid="3" name="KSOProductBuildVer">
    <vt:lpwstr>1049-12.2.0.19805</vt:lpwstr>
  </property>
</Properties>
</file>